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3512" windowHeight="11532" activeTab="1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Posebni dio" sheetId="14" r:id="rId7"/>
  </sheets>
  <calcPr calcId="145621"/>
</workbook>
</file>

<file path=xl/calcChain.xml><?xml version="1.0" encoding="utf-8"?>
<calcChain xmlns="http://schemas.openxmlformats.org/spreadsheetml/2006/main">
  <c r="G14" i="14" l="1"/>
  <c r="G25" i="14"/>
  <c r="J13" i="1"/>
  <c r="H58" i="14"/>
  <c r="H56" i="14"/>
  <c r="H57" i="14"/>
  <c r="H54" i="14"/>
  <c r="H53" i="14"/>
  <c r="H52" i="14"/>
  <c r="H34" i="14"/>
  <c r="H37" i="14"/>
  <c r="H36" i="14"/>
  <c r="J16" i="1" l="1"/>
  <c r="J25" i="1" s="1"/>
  <c r="J10" i="1"/>
  <c r="G56" i="14"/>
  <c r="G57" i="14"/>
  <c r="G36" i="14"/>
  <c r="F36" i="14"/>
  <c r="F30" i="8"/>
  <c r="E27" i="8"/>
  <c r="E22" i="8" s="1"/>
  <c r="F27" i="8"/>
  <c r="F22" i="8" s="1"/>
  <c r="F14" i="8"/>
  <c r="F9" i="8"/>
  <c r="F11" i="8" l="1"/>
  <c r="J127" i="3"/>
  <c r="J124" i="3"/>
  <c r="J91" i="3"/>
  <c r="J88" i="3" l="1"/>
  <c r="J70" i="3"/>
  <c r="F31" i="14" l="1"/>
  <c r="F53" i="14"/>
  <c r="F52" i="14" s="1"/>
  <c r="H69" i="14"/>
  <c r="G68" i="14"/>
  <c r="F68" i="14"/>
  <c r="F67" i="14" s="1"/>
  <c r="F66" i="14" s="1"/>
  <c r="H65" i="14"/>
  <c r="G64" i="14"/>
  <c r="F64" i="14"/>
  <c r="F63" i="14" s="1"/>
  <c r="F62" i="14" s="1"/>
  <c r="H61" i="14"/>
  <c r="G60" i="14"/>
  <c r="H60" i="14" s="1"/>
  <c r="F60" i="14"/>
  <c r="F59" i="14"/>
  <c r="F55" i="14" s="1"/>
  <c r="F57" i="14"/>
  <c r="F56" i="14"/>
  <c r="G53" i="14"/>
  <c r="G52" i="14" s="1"/>
  <c r="H51" i="14"/>
  <c r="H50" i="14"/>
  <c r="G49" i="14"/>
  <c r="G48" i="14" s="1"/>
  <c r="F49" i="14"/>
  <c r="H46" i="14"/>
  <c r="F45" i="14"/>
  <c r="F44" i="14" s="1"/>
  <c r="G44" i="14"/>
  <c r="F42" i="14"/>
  <c r="F41" i="14" s="1"/>
  <c r="G39" i="14"/>
  <c r="F35" i="14"/>
  <c r="G35" i="14"/>
  <c r="H33" i="14"/>
  <c r="G31" i="14"/>
  <c r="H30" i="14"/>
  <c r="H29" i="14"/>
  <c r="H28" i="14"/>
  <c r="G27" i="14"/>
  <c r="F27" i="14"/>
  <c r="H24" i="14"/>
  <c r="H23" i="14"/>
  <c r="G22" i="14"/>
  <c r="G21" i="14" s="1"/>
  <c r="F22" i="14"/>
  <c r="H19" i="14"/>
  <c r="H18" i="14"/>
  <c r="G17" i="14"/>
  <c r="F17" i="14"/>
  <c r="F16" i="14" s="1"/>
  <c r="F15" i="14" s="1"/>
  <c r="H13" i="14"/>
  <c r="G12" i="14"/>
  <c r="G11" i="14" s="1"/>
  <c r="F12" i="14"/>
  <c r="H9" i="11"/>
  <c r="E14" i="8"/>
  <c r="G38" i="14" l="1"/>
  <c r="H49" i="14"/>
  <c r="H68" i="14"/>
  <c r="H17" i="14"/>
  <c r="H22" i="14"/>
  <c r="H12" i="14"/>
  <c r="H64" i="14"/>
  <c r="H45" i="14"/>
  <c r="H35" i="14"/>
  <c r="F26" i="14"/>
  <c r="H31" i="14"/>
  <c r="H27" i="14"/>
  <c r="H44" i="14"/>
  <c r="G10" i="14"/>
  <c r="G16" i="14"/>
  <c r="G20" i="14"/>
  <c r="F48" i="14"/>
  <c r="F47" i="14" s="1"/>
  <c r="G59" i="14"/>
  <c r="G55" i="14" s="1"/>
  <c r="G67" i="14"/>
  <c r="F11" i="14"/>
  <c r="F10" i="14" s="1"/>
  <c r="F9" i="14" s="1"/>
  <c r="F21" i="14"/>
  <c r="F20" i="14" s="1"/>
  <c r="G26" i="14"/>
  <c r="G47" i="14"/>
  <c r="G63" i="14"/>
  <c r="G10" i="1"/>
  <c r="G16" i="1" s="1"/>
  <c r="G117" i="3"/>
  <c r="G114" i="3" s="1"/>
  <c r="G111" i="3" s="1"/>
  <c r="G105" i="3"/>
  <c r="G104" i="3"/>
  <c r="G100" i="3"/>
  <c r="G99" i="3" s="1"/>
  <c r="G91" i="3"/>
  <c r="G77" i="3"/>
  <c r="G70" i="3"/>
  <c r="G65" i="3"/>
  <c r="G55" i="3"/>
  <c r="G54" i="3" s="1"/>
  <c r="C22" i="8"/>
  <c r="C11" i="8"/>
  <c r="C6" i="8" s="1"/>
  <c r="I53" i="3"/>
  <c r="I111" i="3"/>
  <c r="I11" i="3"/>
  <c r="G38" i="3"/>
  <c r="G37" i="3" s="1"/>
  <c r="G33" i="3"/>
  <c r="G32" i="3" s="1"/>
  <c r="G30" i="3"/>
  <c r="G29" i="3" s="1"/>
  <c r="G19" i="3"/>
  <c r="G13" i="3"/>
  <c r="I13" i="1"/>
  <c r="I16" i="1" s="1"/>
  <c r="I10" i="1"/>
  <c r="G64" i="3" l="1"/>
  <c r="I52" i="3"/>
  <c r="F25" i="14"/>
  <c r="F14" i="14" s="1"/>
  <c r="F72" i="14" s="1"/>
  <c r="G53" i="3"/>
  <c r="G52" i="3" s="1"/>
  <c r="G12" i="3"/>
  <c r="G11" i="3"/>
  <c r="G10" i="3" s="1"/>
  <c r="G9" i="14"/>
  <c r="H10" i="14"/>
  <c r="H63" i="14"/>
  <c r="G62" i="14"/>
  <c r="H62" i="14" s="1"/>
  <c r="H47" i="14"/>
  <c r="H67" i="14"/>
  <c r="G66" i="14"/>
  <c r="H66" i="14" s="1"/>
  <c r="H20" i="14"/>
  <c r="H21" i="14"/>
  <c r="H48" i="14"/>
  <c r="H26" i="14"/>
  <c r="H55" i="14"/>
  <c r="H59" i="14"/>
  <c r="G15" i="14"/>
  <c r="H16" i="14"/>
  <c r="H11" i="14"/>
  <c r="G8" i="14" l="1"/>
  <c r="G72" i="14"/>
  <c r="F8" i="14"/>
  <c r="H25" i="14"/>
  <c r="H15" i="14"/>
  <c r="H14" i="14"/>
  <c r="H9" i="14"/>
  <c r="H8" i="14" l="1"/>
  <c r="J65" i="3"/>
  <c r="J55" i="3"/>
  <c r="K69" i="3"/>
  <c r="H8" i="11" l="1"/>
  <c r="G8" i="11"/>
  <c r="H8" i="8"/>
  <c r="H10" i="8"/>
  <c r="H12" i="8"/>
  <c r="H13" i="8"/>
  <c r="H15" i="8"/>
  <c r="H16" i="8"/>
  <c r="H20" i="8"/>
  <c r="H24" i="8"/>
  <c r="H26" i="8"/>
  <c r="H28" i="8"/>
  <c r="H29" i="8"/>
  <c r="H31" i="8"/>
  <c r="H32" i="8"/>
  <c r="H36" i="8"/>
  <c r="G8" i="8"/>
  <c r="G10" i="8"/>
  <c r="G12" i="8"/>
  <c r="G13" i="8"/>
  <c r="G24" i="8"/>
  <c r="G26" i="8"/>
  <c r="G28" i="8"/>
  <c r="G29" i="8"/>
  <c r="K56" i="3"/>
  <c r="K58" i="3"/>
  <c r="K60" i="3"/>
  <c r="K62" i="3"/>
  <c r="K66" i="3"/>
  <c r="K67" i="3"/>
  <c r="K68" i="3"/>
  <c r="K71" i="3"/>
  <c r="K72" i="3"/>
  <c r="K73" i="3"/>
  <c r="K74" i="3"/>
  <c r="K75" i="3"/>
  <c r="K76" i="3"/>
  <c r="K78" i="3"/>
  <c r="K79" i="3"/>
  <c r="K80" i="3"/>
  <c r="K81" i="3"/>
  <c r="K82" i="3"/>
  <c r="K83" i="3"/>
  <c r="K84" i="3"/>
  <c r="K85" i="3"/>
  <c r="K86" i="3"/>
  <c r="K87" i="3"/>
  <c r="K92" i="3"/>
  <c r="K93" i="3"/>
  <c r="K94" i="3"/>
  <c r="K95" i="3"/>
  <c r="K96" i="3"/>
  <c r="K98" i="3"/>
  <c r="K101" i="3"/>
  <c r="K103" i="3"/>
  <c r="K118" i="3"/>
  <c r="K121" i="3"/>
  <c r="K24" i="3"/>
  <c r="K31" i="3"/>
  <c r="K34" i="3"/>
  <c r="K39" i="3"/>
  <c r="K41" i="3"/>
  <c r="K43" i="3"/>
  <c r="K14" i="3"/>
  <c r="K17" i="3"/>
  <c r="K11" i="1"/>
  <c r="K14" i="1"/>
  <c r="K15" i="1"/>
  <c r="L11" i="1"/>
  <c r="L12" i="1"/>
  <c r="L14" i="1"/>
  <c r="L15" i="1"/>
  <c r="L10" i="1" l="1"/>
  <c r="K10" i="1"/>
  <c r="L13" i="1"/>
  <c r="K13" i="1"/>
  <c r="E17" i="8"/>
  <c r="E6" i="8" s="1"/>
  <c r="F6" i="8"/>
  <c r="K16" i="1" l="1"/>
  <c r="H6" i="11"/>
  <c r="G6" i="11"/>
  <c r="L16" i="1"/>
  <c r="H7" i="8"/>
  <c r="G7" i="8"/>
  <c r="H11" i="8"/>
  <c r="G11" i="8"/>
  <c r="H19" i="8"/>
  <c r="H27" i="8"/>
  <c r="G27" i="8"/>
  <c r="H9" i="8"/>
  <c r="G9" i="8"/>
  <c r="H7" i="11"/>
  <c r="G7" i="11"/>
  <c r="H14" i="8"/>
  <c r="G14" i="8"/>
  <c r="H23" i="8"/>
  <c r="G23" i="8"/>
  <c r="H25" i="8"/>
  <c r="G25" i="8"/>
  <c r="H30" i="8"/>
  <c r="G30" i="8"/>
  <c r="H35" i="8"/>
  <c r="G22" i="8" l="1"/>
  <c r="H22" i="8"/>
  <c r="H6" i="8"/>
  <c r="G6" i="8"/>
  <c r="J19" i="3" l="1"/>
  <c r="J13" i="3"/>
  <c r="J117" i="3"/>
  <c r="J100" i="3"/>
  <c r="J99" i="3" s="1"/>
  <c r="J77" i="3"/>
  <c r="J64" i="3" s="1"/>
  <c r="J38" i="3"/>
  <c r="J33" i="3"/>
  <c r="J30" i="3"/>
  <c r="J12" i="3" l="1"/>
  <c r="J114" i="3"/>
  <c r="J111" i="3" s="1"/>
  <c r="L64" i="3"/>
  <c r="J54" i="3"/>
  <c r="L54" i="3" s="1"/>
  <c r="K91" i="3"/>
  <c r="K13" i="3"/>
  <c r="K30" i="3"/>
  <c r="K33" i="3"/>
  <c r="K117" i="3"/>
  <c r="K70" i="3"/>
  <c r="K99" i="3"/>
  <c r="L99" i="3"/>
  <c r="K55" i="3"/>
  <c r="K61" i="3"/>
  <c r="K65" i="3"/>
  <c r="K77" i="3"/>
  <c r="K100" i="3"/>
  <c r="L127" i="3"/>
  <c r="K16" i="3"/>
  <c r="K23" i="3"/>
  <c r="K38" i="3"/>
  <c r="L42" i="3"/>
  <c r="K42" i="3"/>
  <c r="J45" i="3"/>
  <c r="J44" i="3" s="1"/>
  <c r="K19" i="3"/>
  <c r="I44" i="3"/>
  <c r="I10" i="3" s="1"/>
  <c r="J32" i="3"/>
  <c r="J37" i="3"/>
  <c r="J29" i="3"/>
  <c r="J11" i="3" l="1"/>
  <c r="J10" i="3" s="1"/>
  <c r="J53" i="3"/>
  <c r="J52" i="3" s="1"/>
  <c r="K64" i="3"/>
  <c r="K54" i="3"/>
  <c r="L12" i="3"/>
  <c r="K12" i="3"/>
  <c r="K114" i="3"/>
  <c r="L114" i="3"/>
  <c r="L29" i="3"/>
  <c r="K29" i="3"/>
  <c r="L44" i="3"/>
  <c r="L22" i="3"/>
  <c r="K22" i="3"/>
  <c r="L32" i="3"/>
  <c r="K32" i="3"/>
  <c r="L37" i="3"/>
  <c r="K37" i="3"/>
  <c r="L45" i="3"/>
  <c r="L53" i="3" l="1"/>
  <c r="K52" i="3"/>
  <c r="K53" i="3"/>
  <c r="L11" i="3"/>
  <c r="K11" i="3"/>
  <c r="K111" i="3"/>
  <c r="L111" i="3"/>
  <c r="L52" i="3" l="1"/>
  <c r="L10" i="3"/>
  <c r="K10" i="3"/>
</calcChain>
</file>

<file path=xl/sharedStrings.xml><?xml version="1.0" encoding="utf-8"?>
<sst xmlns="http://schemas.openxmlformats.org/spreadsheetml/2006/main" count="366" uniqueCount="227">
  <si>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</si>
  <si>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</si>
  <si>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</si>
  <si>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</si>
  <si>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</si>
  <si>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</si>
  <si>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</si>
  <si>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</si>
  <si>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</si>
  <si>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</si>
  <si>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</si>
  <si>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</si>
  <si>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</si>
  <si>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</si>
  <si>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Izdaci za otplatu glavnice primljenih kredita i zajmova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</si>
  <si>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</si>
  <si>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</si>
  <si>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</si>
  <si>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</si>
  <si>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</si>
  <si>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</si>
  <si>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</si>
  <si>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</si>
  <si>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Prihodi od prodaje proizvedene dugotrajne imovine</t>
  </si>
  <si>
    <t>Plaće (Bruto)</t>
  </si>
  <si>
    <t>Plaće za redovan rad</t>
  </si>
  <si>
    <t>Naknade troškova zaposlenima</t>
  </si>
  <si>
    <t>Službena putovanja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</si>
  <si>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</si>
  <si>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</si>
  <si>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</si>
  <si>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</si>
  <si>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</si>
  <si>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</si>
  <si>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</si>
  <si>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</si>
  <si>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</si>
  <si>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</si>
  <si>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 xml:space="preserve">IZVJEŠTAJ RAČUNA FINANCIRANJA PREMA EKONOMSKOJ KLASIFIKACIJI 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</si>
  <si>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</si>
  <si>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</si>
  <si>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</si>
  <si>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</si>
  <si>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</si>
  <si>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>IZVJEŠTAJ O RASHODIMA PREMA FUNKCIJSKOJ KLASIFIKACIJI</t>
  </si>
  <si>
    <t>5=4/3*100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</si>
  <si>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</si>
  <si>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</si>
  <si>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</si>
  <si>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</si>
  <si>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</si>
  <si>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</si>
  <si>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</si>
  <si>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</si>
  <si>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</si>
  <si>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</si>
  <si>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</si>
  <si>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</si>
  <si>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</si>
  <si>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</si>
  <si>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</si>
  <si>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 xml:space="preserve"> RAČUN FINANCIRANJA</t>
  </si>
  <si>
    <t>IZVJEŠTAJ PO PROGRAMSKOJ KLASIFIKACIJI</t>
  </si>
  <si>
    <t>Tekuće pomoći od izvanproračunskih korisnika</t>
  </si>
  <si>
    <t>Kapitalne pomći od izvanproračunskih korisnika</t>
  </si>
  <si>
    <t>Tekuće pomoći proračunskim korisnicima iz proračuna koji im nije nadležan</t>
  </si>
  <si>
    <t>Kapitalne pomoći proračunskim korisnicima iz proračuna koji im nije nadležan</t>
  </si>
  <si>
    <t>Prihodi od imovine</t>
  </si>
  <si>
    <t>Prihodi od financijske imovine</t>
  </si>
  <si>
    <t>Kamate na oročena sredstva i depozite po viđenju</t>
  </si>
  <si>
    <t>Prihodi od zateznih kamata</t>
  </si>
  <si>
    <t>Prihodi od pozitivnih tečajnih razlika i razlika zbog primjene valutne klauzule</t>
  </si>
  <si>
    <t>Prihodi od nefinancijske imovine</t>
  </si>
  <si>
    <t>Naknada za korištenje nefinancijske imovine</t>
  </si>
  <si>
    <t>Prihodi od upravnih i administrativnih pristojbi, pristojbi po posebnim propisima i naknada</t>
  </si>
  <si>
    <t>Prihodi po posebnim propisima</t>
  </si>
  <si>
    <t>Ostali nepomenuti prihodi</t>
  </si>
  <si>
    <t>Prihodi od pruženih usluga</t>
  </si>
  <si>
    <t>Donacije od pravnih i fizičkih osoba izvan općeg proračuna i povrat donacija po protestiranim jamstvima</t>
  </si>
  <si>
    <t>Tekuće donacije</t>
  </si>
  <si>
    <t>Prihodi od nadležnog proračuna za financiranje redovne djelatnosti proračunskih korisnika</t>
  </si>
  <si>
    <t>Prihodi od nadležnog proračuna za financiranje rashoda poslovanja</t>
  </si>
  <si>
    <t>Prihodi od nadležnog proračuna za financiranje rashoda za nabavu nefinancijske imovine</t>
  </si>
  <si>
    <t>Prihodi od HZZO-a na temelju ugovornih obveza</t>
  </si>
  <si>
    <t>Kazne, upravne mjere i ostali prihodi</t>
  </si>
  <si>
    <t>Ostali prihodi</t>
  </si>
  <si>
    <t>Tekuće pomoći temeljem prijenosa EU sredstava</t>
  </si>
  <si>
    <t>Kapitalne pomoći temeljem prijenosa EU sredstava</t>
  </si>
  <si>
    <t>Plaće za prekovremeni rad</t>
  </si>
  <si>
    <t>Plaće za posebne uvjete rada</t>
  </si>
  <si>
    <t>Ostali rashodi za zaposlene</t>
  </si>
  <si>
    <t>Doprinosi na plaće</t>
  </si>
  <si>
    <t>Doprinosi za obavezno zdravstveno osiguranje</t>
  </si>
  <si>
    <t>Doprinosi za obavezno osiguranje u slučaju nezaposlenosti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</si>
  <si>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</si>
  <si>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</si>
  <si>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</si>
  <si>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</si>
  <si>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</si>
  <si>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</si>
  <si>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</si>
  <si>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</si>
  <si>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</si>
  <si>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</si>
  <si>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</si>
  <si>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</si>
  <si>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</si>
  <si>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</si>
  <si>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</si>
  <si>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</si>
  <si>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</si>
  <si>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</si>
  <si>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</si>
  <si>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</si>
  <si>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</si>
  <si>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</si>
  <si>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</si>
  <si>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</si>
  <si>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</si>
  <si>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</si>
  <si>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</si>
  <si>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</si>
  <si>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</si>
  <si>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</si>
  <si>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Negativne tečajne razlike i razlike zbog primjene valutne klauzule</t>
  </si>
  <si>
    <t>Zatezne kamate</t>
  </si>
  <si>
    <t>Rashodi za nabavu proizvedene dugotrajne imovine</t>
  </si>
  <si>
    <t>Građevinski objekti</t>
  </si>
  <si>
    <t>Poslovni objekti</t>
  </si>
  <si>
    <t>Postrojenja i oprema</t>
  </si>
  <si>
    <t>Uredska oprema i namještaj</t>
  </si>
  <si>
    <t>Komunikacijska oprema</t>
  </si>
  <si>
    <t>Oprema za održavanje i zaštitu</t>
  </si>
  <si>
    <t>Medicinska i laboratorijska oprema</t>
  </si>
  <si>
    <t>Instrumenti, uređaji i strojevi</t>
  </si>
  <si>
    <t>Uređaji, strojevi i oprema za ostale namjene</t>
  </si>
  <si>
    <t>Prijevozna sredstva</t>
  </si>
  <si>
    <t>Prijevozna sredstva u cestovnom prometu</t>
  </si>
  <si>
    <t>Rashodi za dodatna ulaganja na nefinancijskoj imovini</t>
  </si>
  <si>
    <t>Dodatna ulaganja na građevinskim objektima</t>
  </si>
  <si>
    <t>Dodatna uslaganja na prijevoznim sredstvima</t>
  </si>
  <si>
    <t>Pomoći od izvanproračunskih korisnika</t>
  </si>
  <si>
    <t>Pomoći proračunskim korisnicima iz proračuna koji im nije nadležan</t>
  </si>
  <si>
    <t>Pomoći temeljem prijenosa EU sredstava</t>
  </si>
  <si>
    <t>Prihodi od prodaje prijevoznih sredstava</t>
  </si>
  <si>
    <t>4 Prihodi za posebne namjene</t>
  </si>
  <si>
    <t xml:space="preserve">  43 Ostali prihodi za posebne namjene</t>
  </si>
  <si>
    <t xml:space="preserve">  44 Decentralizirana sredstva</t>
  </si>
  <si>
    <t>5 Pomoći</t>
  </si>
  <si>
    <t xml:space="preserve"> 58 Ostale pomoći</t>
  </si>
  <si>
    <t xml:space="preserve"> 59 Pomoći/Fondovi EU</t>
  </si>
  <si>
    <t>6 Donacije</t>
  </si>
  <si>
    <t xml:space="preserve"> 62 Donacije</t>
  </si>
  <si>
    <t>7 Prihodi od prodaje nefinancijske imovine</t>
  </si>
  <si>
    <t xml:space="preserve"> 72 Prihodi od prodaje nefin.imovine i nadoknade štete s osnova osiguranja</t>
  </si>
  <si>
    <t xml:space="preserve">  32 Vlastiti prihodi</t>
  </si>
  <si>
    <t xml:space="preserve">  43 Prihodi za posebne namjene</t>
  </si>
  <si>
    <t xml:space="preserve">  58 Ostale pomoći</t>
  </si>
  <si>
    <t>07 Zdravstvo</t>
  </si>
  <si>
    <t>Decentralizirana sredstva</t>
  </si>
  <si>
    <t>Opći prihodi i primici</t>
  </si>
  <si>
    <t>Pružanje usluga temeljem ugovora s HZZO-om</t>
  </si>
  <si>
    <t>Prihodi od prodaje nefin.imovine i nadoknade štete s osnova osiguranja</t>
  </si>
  <si>
    <t>Usavršavanje zdravstvenih radnika i podizanje kvalitete zdravstvene zaštite</t>
  </si>
  <si>
    <t>Zakonski standard ustanova u zdravstvu</t>
  </si>
  <si>
    <t>Aktivnost A120901</t>
  </si>
  <si>
    <t>PROGRAM 1212</t>
  </si>
  <si>
    <t>Aktivnost A121212</t>
  </si>
  <si>
    <t>Aktivnost A121213</t>
  </si>
  <si>
    <t>Aktivnost A121214</t>
  </si>
  <si>
    <t>Pružanje usluga izvan ugovora s HZZO-om</t>
  </si>
  <si>
    <t xml:space="preserve">IZVJEŠTAJ O IZVRŠENJU FINANCIJSKOG PLANA PRORAČUNSKOG KORISNIKA JEDINICE LOKALNE I PODRUČNE (REGIONALNE) SAMOUPRAVE ZA  2023. </t>
  </si>
  <si>
    <t xml:space="preserve">074 Službe javnog zdravstva
</t>
  </si>
  <si>
    <t>Primljeni povrati glavnica danih zajmova i depozita</t>
  </si>
  <si>
    <t>Prinici od povrata depozita i jamčevnih pologa</t>
  </si>
  <si>
    <t xml:space="preserve">Primici od povrata depozita od kreditnih i ostalih financijskih institucija </t>
  </si>
  <si>
    <t>Primici (povrati) glavnice zajmova danih trgovačkim društvima i obrtnicima</t>
  </si>
  <si>
    <t>Povrat zajmova danih tuzemnim trgovačkim društvima izvan javnog sektora</t>
  </si>
  <si>
    <t>Plaće u naravi</t>
  </si>
  <si>
    <t>Ostale naknade troškova zaposlenima</t>
  </si>
  <si>
    <t>Prijevozna sredstva u cestovnm prijevozu</t>
  </si>
  <si>
    <t xml:space="preserve">Ostali rashodi </t>
  </si>
  <si>
    <t>Kazne,penali inaknade štete</t>
  </si>
  <si>
    <t>Rashodi za nabavu neproizvedene dugtrajne imovine</t>
  </si>
  <si>
    <t>Povrat pomoći primljenih unutar općeg proračuna po protestiranim jamstvima</t>
  </si>
  <si>
    <t>Pmoći unutar općeg proračuna</t>
  </si>
  <si>
    <t>Pomoći dane u inozemstvo i unutar općeg proračuna</t>
  </si>
  <si>
    <t>Licence</t>
  </si>
  <si>
    <t>Nematerijalna proizvedena imovina</t>
  </si>
  <si>
    <t>Dodatna ulaganja za ostalu nefinancijsku imovinu</t>
  </si>
  <si>
    <t>Aktivnost A121201</t>
  </si>
  <si>
    <t>PROGRAM 1209</t>
  </si>
  <si>
    <t>Održavanje zdravstvenih ustanova</t>
  </si>
  <si>
    <t>Program ustanova u zdravstvu iznad standarda</t>
  </si>
  <si>
    <t xml:space="preserve">OSTVARENJE/IZVRŠENJE 
1.-12.2024. </t>
  </si>
  <si>
    <t>Poboljšanje standarda zdravstvene ustanove</t>
  </si>
  <si>
    <t>IZVORNI PLAN 2025.*</t>
  </si>
  <si>
    <t>IZVORNI PLAN/ REBALANS 2025.*</t>
  </si>
  <si>
    <t xml:space="preserve">OSTVARENJE/IZVRŠENJE 
1.-12.2025. </t>
  </si>
  <si>
    <t>32 Vlastiti prihodi</t>
  </si>
  <si>
    <t xml:space="preserve">072 Službe za vanjske pacijente
</t>
  </si>
  <si>
    <t>IZVORNI PLAN/ REBALANS 2025.</t>
  </si>
  <si>
    <t xml:space="preserve">BROJČANA OZNAKA PRORAČUNSKOG KORISNIKA </t>
  </si>
  <si>
    <t>ZAVOD ZA JAVNO ZDRAVSTVO DUBROVAČKO-NERETVANSKE ŽUPANIJE</t>
  </si>
  <si>
    <t>Izvor financiranja 44</t>
  </si>
  <si>
    <t>Mjere prevencije ovisnosti i suzbijanje opojnih droga</t>
  </si>
  <si>
    <t>Izvor financiranja 11</t>
  </si>
  <si>
    <t>Izvor financiranja 43</t>
  </si>
  <si>
    <t>Prihodi za posebne namjene</t>
  </si>
  <si>
    <t>Izvor financiranja 32</t>
  </si>
  <si>
    <t>Vlastiti prihodi</t>
  </si>
  <si>
    <t>Donacije</t>
  </si>
  <si>
    <t>Nematarijalna imovina</t>
  </si>
  <si>
    <t>Izvor financiranja 58</t>
  </si>
  <si>
    <t>Ostale pomoći</t>
  </si>
  <si>
    <t>Izvor financiranja 62</t>
  </si>
  <si>
    <t>Izvor financiranja 72</t>
  </si>
  <si>
    <t>Izvor financiranja 59</t>
  </si>
  <si>
    <t>Pomoći/Fondovi EU PK</t>
  </si>
  <si>
    <t>Aktivnost K121229</t>
  </si>
  <si>
    <t>Aktivnost T121208</t>
  </si>
  <si>
    <t>Aktivnost T121209</t>
  </si>
  <si>
    <t>Poticajne mjere za zdravstvene radnike</t>
  </si>
  <si>
    <t>Sufinanciranje projekta povećanja energetske učinkovitosti ustanova u zdravstvu</t>
  </si>
  <si>
    <t>Rashodi lijekova i potrošnog medicinskog materijala</t>
  </si>
  <si>
    <t>Rashodi po osnovi utroška lijekova i potrošnog medicinskog materijala</t>
  </si>
  <si>
    <t>Rashodi po osnovi otpisa lijekova i potrošnog medicinskog materijala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</si>
</sst>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71" formatCode="_-* #,##0\ _k_n_-;\-* #,##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36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3" fontId="3" fillId="2" borderId="3" xfId="1" applyFont="1" applyFill="1" applyBorder="1" applyAlignment="1">
      <alignment horizontal="right"/>
    </xf>
    <xf numFmtId="43" fontId="0" fillId="0" borderId="3" xfId="1" applyFont="1" applyBorder="1"/>
    <xf numFmtId="0" fontId="9" fillId="2" borderId="3" xfId="0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right"/>
    </xf>
    <xf numFmtId="43" fontId="3" fillId="2" borderId="3" xfId="1" applyFont="1" applyFill="1" applyBorder="1" applyAlignment="1">
      <alignment horizontal="right" wrapText="1"/>
    </xf>
    <xf numFmtId="0" fontId="9" fillId="2" borderId="6" xfId="0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43" fontId="3" fillId="2" borderId="4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right"/>
    </xf>
    <xf numFmtId="43" fontId="6" fillId="3" borderId="3" xfId="1" applyFont="1" applyFill="1" applyBorder="1" applyAlignment="1">
      <alignment horizontal="right"/>
    </xf>
    <xf numFmtId="43" fontId="6" fillId="0" borderId="3" xfId="1" applyFont="1" applyBorder="1" applyAlignment="1">
      <alignment horizontal="right"/>
    </xf>
    <xf numFmtId="43" fontId="3" fillId="2" borderId="3" xfId="1" applyFont="1" applyFill="1" applyBorder="1" applyAlignment="1" applyProtection="1">
      <alignment horizontal="right" wrapText="1"/>
    </xf>
    <xf numFmtId="43" fontId="0" fillId="2" borderId="3" xfId="1" applyFont="1" applyFill="1" applyBorder="1"/>
    <xf numFmtId="43" fontId="21" fillId="2" borderId="3" xfId="1" applyFont="1" applyFill="1" applyBorder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4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43" fontId="3" fillId="2" borderId="4" xfId="1" applyFont="1" applyFill="1" applyBorder="1" applyAlignment="1">
      <alignment horizontal="right" vertical="center"/>
    </xf>
    <xf numFmtId="43" fontId="3" fillId="2" borderId="3" xfId="1" applyFont="1" applyFill="1" applyBorder="1" applyAlignment="1">
      <alignment horizontal="right" vertical="center"/>
    </xf>
    <xf numFmtId="43" fontId="6" fillId="2" borderId="4" xfId="1" applyFont="1" applyFill="1" applyBorder="1" applyAlignment="1">
      <alignment horizontal="right"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horizontal="right" vertical="center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3" fontId="6" fillId="3" borderId="3" xfId="1" applyFont="1" applyFill="1" applyBorder="1" applyAlignment="1">
      <alignment horizontal="center"/>
    </xf>
    <xf numFmtId="43" fontId="1" fillId="0" borderId="3" xfId="1" applyFont="1" applyBorder="1"/>
    <xf numFmtId="0" fontId="6" fillId="3" borderId="3" xfId="0" quotePrefix="1" applyNumberFormat="1" applyFont="1" applyFill="1" applyBorder="1" applyAlignment="1" applyProtection="1">
      <alignment horizontal="center" vertical="center" wrapText="1"/>
    </xf>
    <xf numFmtId="43" fontId="6" fillId="2" borderId="3" xfId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3" fontId="0" fillId="0" borderId="0" xfId="0" applyNumberFormat="1"/>
    <xf numFmtId="0" fontId="0" fillId="0" borderId="0" xfId="0" applyAlignment="1">
      <alignment wrapText="1"/>
    </xf>
    <xf numFmtId="43" fontId="6" fillId="2" borderId="4" xfId="1" applyNumberFormat="1" applyFont="1" applyFill="1" applyBorder="1" applyAlignment="1">
      <alignment horizontal="right" vertical="center"/>
    </xf>
    <xf numFmtId="43" fontId="1" fillId="0" borderId="3" xfId="1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8" fillId="0" borderId="5" xfId="0" applyNumberFormat="1" applyFont="1" applyFill="1" applyBorder="1" applyAlignment="1" applyProtection="1">
      <alignment horizontal="left" wrapText="1"/>
    </xf>
    <xf numFmtId="0" fontId="11" fillId="0" borderId="1" xfId="0" quotePrefix="1" applyFont="1" applyFill="1" applyBorder="1" applyAlignment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>
      <alignment wrapText="1"/>
    </xf>
    <xf numFmtId="0" fontId="19" fillId="0" borderId="0" xfId="0" applyFont="1" applyAlignment="1">
      <alignment horizontal="center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/>
    </xf>
    <xf numFmtId="0" fontId="22" fillId="2" borderId="2" xfId="0" applyNumberFormat="1" applyFont="1" applyFill="1" applyBorder="1" applyAlignment="1" applyProtection="1">
      <alignment horizontal="left" vertical="center" wrapText="1"/>
    </xf>
    <xf numFmtId="0" fontId="22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171" fontId="0" fillId="0" borderId="3" xfId="1" applyNumberFormat="1" applyFont="1" applyBorder="1"/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showGridLines="0" zoomScale="70" zoomScaleNormal="70" workbookViewId="0">
      <selection activeCell="B31" sqref="B31:L32"/>
    </sheetView>
  </sheetViews>
  <sheetFormatPr defaultRowHeight="14.4" x14ac:dyDescent="0.3"/>
  <cols>
    <col min="6" max="10" width="25.33203125" customWidth="1"/>
    <col min="11" max="12" width="15.6640625" customWidth="1"/>
  </cols>
  <sheetData>
    <row r="1" spans="2:12" ht="42" customHeight="1" x14ac:dyDescent="0.3">
      <c r="B1" s="105" t="s">
        <v>171</v>
      </c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2:12" ht="18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ht="15.75" customHeight="1" x14ac:dyDescent="0.3">
      <c r="B3" s="105" t="s">
        <v>12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36" customHeight="1" x14ac:dyDescent="0.25">
      <c r="B4" s="91"/>
      <c r="C4" s="91"/>
      <c r="D4" s="91"/>
      <c r="E4" s="19"/>
      <c r="F4" s="19"/>
      <c r="G4" s="19"/>
      <c r="H4" s="19"/>
      <c r="I4" s="19"/>
      <c r="J4" s="2"/>
      <c r="K4" s="2"/>
    </row>
    <row r="5" spans="2:12" ht="18" customHeight="1" x14ac:dyDescent="0.3">
      <c r="B5" s="105" t="s">
        <v>54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2:12" ht="18" customHeight="1" x14ac:dyDescent="0.25">
      <c r="B6" s="38"/>
      <c r="C6" s="40"/>
      <c r="D6" s="40"/>
      <c r="E6" s="40"/>
      <c r="F6" s="40"/>
      <c r="G6" s="40"/>
      <c r="H6" s="40"/>
      <c r="I6" s="40"/>
      <c r="J6" s="40"/>
      <c r="K6" s="40"/>
    </row>
    <row r="7" spans="2:12" x14ac:dyDescent="0.3">
      <c r="B7" s="113" t="s">
        <v>55</v>
      </c>
      <c r="C7" s="113"/>
      <c r="D7" s="113"/>
      <c r="E7" s="113"/>
      <c r="F7" s="113"/>
      <c r="G7" s="3"/>
      <c r="H7" s="3"/>
      <c r="I7" s="3"/>
      <c r="J7" s="3"/>
      <c r="K7" s="22"/>
    </row>
    <row r="8" spans="2:12" ht="26.4" x14ac:dyDescent="0.3">
      <c r="B8" s="95" t="s">
        <v>7</v>
      </c>
      <c r="C8" s="96"/>
      <c r="D8" s="96"/>
      <c r="E8" s="96"/>
      <c r="F8" s="97"/>
      <c r="G8" s="62" t="s">
        <v>194</v>
      </c>
      <c r="H8" s="62" t="s">
        <v>196</v>
      </c>
      <c r="I8" s="62" t="s">
        <v>197</v>
      </c>
      <c r="J8" s="62" t="s">
        <v>198</v>
      </c>
      <c r="K8" s="62" t="s">
        <v>15</v>
      </c>
      <c r="L8" s="62" t="s">
        <v>46</v>
      </c>
    </row>
    <row r="9" spans="2:12" s="29" customFormat="1" ht="11.25" x14ac:dyDescent="0.2">
      <c r="B9" s="98">
        <v>1</v>
      </c>
      <c r="C9" s="98"/>
      <c r="D9" s="98"/>
      <c r="E9" s="98"/>
      <c r="F9" s="99"/>
      <c r="G9" s="28">
        <v>2</v>
      </c>
      <c r="H9" s="27">
        <v>3</v>
      </c>
      <c r="I9" s="27">
        <v>4</v>
      </c>
      <c r="J9" s="27">
        <v>5</v>
      </c>
      <c r="K9" s="27" t="s">
        <v>17</v>
      </c>
      <c r="L9" s="27" t="s">
        <v>18</v>
      </c>
    </row>
    <row r="10" spans="2:12" x14ac:dyDescent="0.3">
      <c r="B10" s="111" t="s">
        <v>0</v>
      </c>
      <c r="C10" s="90"/>
      <c r="D10" s="90"/>
      <c r="E10" s="90"/>
      <c r="F10" s="112"/>
      <c r="G10" s="54">
        <f>G11+G44</f>
        <v>4490367.5999999996</v>
      </c>
      <c r="H10" s="54"/>
      <c r="I10" s="54">
        <f>SUM(I11:I12)</f>
        <v>5509411.9000000004</v>
      </c>
      <c r="J10" s="54">
        <f>SUM(J11:J12)</f>
        <v>5850354.7599999998</v>
      </c>
      <c r="K10" s="54">
        <f>J10/G10*100</f>
        <v>130.28676672261753</v>
      </c>
      <c r="L10" s="54">
        <f>J10/I10*100</f>
        <v>106.18837121254265</v>
      </c>
    </row>
    <row r="11" spans="2:12" x14ac:dyDescent="0.3">
      <c r="B11" s="100" t="s">
        <v>47</v>
      </c>
      <c r="C11" s="101"/>
      <c r="D11" s="101"/>
      <c r="E11" s="101"/>
      <c r="F11" s="109"/>
      <c r="G11" s="53">
        <v>4490367.5999999996</v>
      </c>
      <c r="H11" s="53"/>
      <c r="I11" s="53">
        <v>5507411.9000000004</v>
      </c>
      <c r="J11" s="53">
        <v>5848430.7599999998</v>
      </c>
      <c r="K11" s="54">
        <f t="shared" ref="K11:K16" si="0">J11/G11*100</f>
        <v>130.24391945104895</v>
      </c>
      <c r="L11" s="54">
        <f t="shared" ref="L11:L16" si="1">J11/I11*100</f>
        <v>106.19199845938525</v>
      </c>
    </row>
    <row r="12" spans="2:12" ht="15" x14ac:dyDescent="0.25">
      <c r="B12" s="114" t="s">
        <v>52</v>
      </c>
      <c r="C12" s="109"/>
      <c r="D12" s="109"/>
      <c r="E12" s="109"/>
      <c r="F12" s="109"/>
      <c r="G12" s="53"/>
      <c r="H12" s="53"/>
      <c r="I12" s="53">
        <v>2000</v>
      </c>
      <c r="J12" s="53">
        <v>1924</v>
      </c>
      <c r="K12" s="54"/>
      <c r="L12" s="54">
        <f t="shared" si="1"/>
        <v>96.2</v>
      </c>
    </row>
    <row r="13" spans="2:12" ht="15" x14ac:dyDescent="0.25">
      <c r="B13" s="23" t="s">
        <v>1</v>
      </c>
      <c r="C13" s="39"/>
      <c r="D13" s="39"/>
      <c r="E13" s="39"/>
      <c r="F13" s="39"/>
      <c r="G13" s="54">
        <v>4610731.7</v>
      </c>
      <c r="H13" s="54"/>
      <c r="I13" s="54">
        <f>SUM(I14:I15)</f>
        <v>5434415</v>
      </c>
      <c r="J13" s="54">
        <f>SUM(J14:J15)</f>
        <v>5660667.46</v>
      </c>
      <c r="K13" s="54">
        <f t="shared" si="0"/>
        <v>122.77156486897729</v>
      </c>
      <c r="L13" s="54">
        <f t="shared" si="1"/>
        <v>104.16332687142958</v>
      </c>
    </row>
    <row r="14" spans="2:12" x14ac:dyDescent="0.3">
      <c r="B14" s="107" t="s">
        <v>48</v>
      </c>
      <c r="C14" s="101"/>
      <c r="D14" s="101"/>
      <c r="E14" s="101"/>
      <c r="F14" s="101"/>
      <c r="G14" s="55">
        <v>4588948.3500000006</v>
      </c>
      <c r="H14" s="53"/>
      <c r="I14" s="53">
        <v>5200700</v>
      </c>
      <c r="J14" s="53">
        <v>5429617.7599999998</v>
      </c>
      <c r="K14" s="54">
        <f t="shared" si="0"/>
        <v>118.31943499647363</v>
      </c>
      <c r="L14" s="54">
        <f t="shared" si="1"/>
        <v>104.40167208260426</v>
      </c>
    </row>
    <row r="15" spans="2:12" x14ac:dyDescent="0.3">
      <c r="B15" s="108" t="s">
        <v>49</v>
      </c>
      <c r="C15" s="109"/>
      <c r="D15" s="109"/>
      <c r="E15" s="109"/>
      <c r="F15" s="109"/>
      <c r="G15" s="55">
        <v>21783.35</v>
      </c>
      <c r="H15" s="55"/>
      <c r="I15" s="55">
        <v>233715</v>
      </c>
      <c r="J15" s="55">
        <v>231049.7</v>
      </c>
      <c r="K15" s="54">
        <f t="shared" si="0"/>
        <v>1060.6711088973918</v>
      </c>
      <c r="L15" s="54">
        <f t="shared" si="1"/>
        <v>98.859593949896237</v>
      </c>
    </row>
    <row r="16" spans="2:12" x14ac:dyDescent="0.3">
      <c r="B16" s="89" t="s">
        <v>56</v>
      </c>
      <c r="C16" s="90"/>
      <c r="D16" s="90"/>
      <c r="E16" s="90"/>
      <c r="F16" s="90"/>
      <c r="G16" s="54">
        <f>G10-G13</f>
        <v>-120364.10000000056</v>
      </c>
      <c r="H16" s="76"/>
      <c r="I16" s="54">
        <f>I10-I13</f>
        <v>74996.900000000373</v>
      </c>
      <c r="J16" s="54">
        <f>J10-J13</f>
        <v>189687.29999999981</v>
      </c>
      <c r="K16" s="54">
        <f t="shared" si="0"/>
        <v>-157.59458177313579</v>
      </c>
      <c r="L16" s="54">
        <f t="shared" si="1"/>
        <v>252.92685430997665</v>
      </c>
    </row>
    <row r="17" spans="1:43" ht="17.399999999999999" x14ac:dyDescent="0.3">
      <c r="B17" s="19"/>
      <c r="C17" s="17"/>
      <c r="D17" s="17"/>
      <c r="E17" s="17"/>
      <c r="F17" s="17"/>
      <c r="G17" s="17"/>
      <c r="H17" s="17"/>
      <c r="I17" s="18"/>
      <c r="J17" s="18"/>
      <c r="K17" s="18"/>
      <c r="L17" s="18"/>
    </row>
    <row r="18" spans="1:43" ht="18" customHeight="1" x14ac:dyDescent="0.3">
      <c r="B18" s="113" t="s">
        <v>57</v>
      </c>
      <c r="C18" s="113"/>
      <c r="D18" s="113"/>
      <c r="E18" s="113"/>
      <c r="F18" s="113"/>
      <c r="G18" s="17"/>
      <c r="H18" s="17"/>
      <c r="I18" s="18"/>
      <c r="J18" s="18"/>
      <c r="K18" s="18"/>
      <c r="L18" s="18"/>
    </row>
    <row r="19" spans="1:43" ht="26.4" x14ac:dyDescent="0.3">
      <c r="B19" s="95" t="s">
        <v>7</v>
      </c>
      <c r="C19" s="96"/>
      <c r="D19" s="96"/>
      <c r="E19" s="96"/>
      <c r="F19" s="97"/>
      <c r="G19" s="62" t="s">
        <v>194</v>
      </c>
      <c r="H19" s="62" t="s">
        <v>196</v>
      </c>
      <c r="I19" s="62" t="s">
        <v>197</v>
      </c>
      <c r="J19" s="62" t="s">
        <v>198</v>
      </c>
      <c r="K19" s="62" t="s">
        <v>15</v>
      </c>
      <c r="L19" s="62" t="s">
        <v>46</v>
      </c>
    </row>
    <row r="20" spans="1:43" s="29" customFormat="1" ht="15" x14ac:dyDescent="0.25">
      <c r="B20" s="98">
        <v>1</v>
      </c>
      <c r="C20" s="98"/>
      <c r="D20" s="98"/>
      <c r="E20" s="98"/>
      <c r="F20" s="99"/>
      <c r="G20" s="28">
        <v>2</v>
      </c>
      <c r="H20" s="27">
        <v>3</v>
      </c>
      <c r="I20" s="27">
        <v>4</v>
      </c>
      <c r="J20" s="27">
        <v>5</v>
      </c>
      <c r="K20" s="27" t="s">
        <v>17</v>
      </c>
      <c r="L20" s="27" t="s">
        <v>18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3">
      <c r="A21" s="29"/>
      <c r="B21" s="100" t="s">
        <v>50</v>
      </c>
      <c r="C21" s="102"/>
      <c r="D21" s="102"/>
      <c r="E21" s="102"/>
      <c r="F21" s="103"/>
      <c r="G21" s="53">
        <v>729975.45</v>
      </c>
      <c r="H21" s="20"/>
      <c r="I21" s="55"/>
      <c r="J21" s="53"/>
      <c r="K21" s="20"/>
      <c r="L21" s="20"/>
    </row>
    <row r="22" spans="1:43" ht="15" x14ac:dyDescent="0.25">
      <c r="A22" s="29"/>
      <c r="B22" s="100" t="s">
        <v>51</v>
      </c>
      <c r="C22" s="101"/>
      <c r="D22" s="101"/>
      <c r="E22" s="101"/>
      <c r="F22" s="101"/>
      <c r="G22" s="55"/>
      <c r="H22" s="20"/>
      <c r="I22" s="55"/>
      <c r="J22" s="20"/>
      <c r="K22" s="20"/>
      <c r="L22" s="20"/>
    </row>
    <row r="23" spans="1:43" s="41" customFormat="1" ht="15" customHeight="1" x14ac:dyDescent="0.3">
      <c r="A23" s="29"/>
      <c r="B23" s="92" t="s">
        <v>53</v>
      </c>
      <c r="C23" s="93"/>
      <c r="D23" s="93"/>
      <c r="E23" s="93"/>
      <c r="F23" s="94"/>
      <c r="G23" s="54">
        <v>729975.45</v>
      </c>
      <c r="H23" s="21"/>
      <c r="I23" s="54"/>
      <c r="J23" s="21"/>
      <c r="K23" s="21"/>
      <c r="L23" s="2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1" customFormat="1" ht="15" customHeight="1" x14ac:dyDescent="0.3">
      <c r="A24" s="29"/>
      <c r="B24" s="92" t="s">
        <v>58</v>
      </c>
      <c r="C24" s="93"/>
      <c r="D24" s="93"/>
      <c r="E24" s="93"/>
      <c r="F24" s="94"/>
      <c r="G24" s="54">
        <v>684608.25</v>
      </c>
      <c r="H24" s="21"/>
      <c r="I24" s="54">
        <v>-74996.899999999994</v>
      </c>
      <c r="J24" s="54">
        <v>158930.85</v>
      </c>
      <c r="K24" s="21"/>
      <c r="L24" s="21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3">
      <c r="A25" s="29"/>
      <c r="B25" s="89" t="s">
        <v>59</v>
      </c>
      <c r="C25" s="90"/>
      <c r="D25" s="90"/>
      <c r="E25" s="90"/>
      <c r="F25" s="90"/>
      <c r="G25" s="54">
        <v>-74996.899999999994</v>
      </c>
      <c r="H25" s="21"/>
      <c r="I25" s="54"/>
      <c r="J25" s="54">
        <f>SUM(J24+J16)</f>
        <v>348618.14999999979</v>
      </c>
      <c r="K25" s="21"/>
      <c r="L25" s="21"/>
    </row>
    <row r="26" spans="1:43" ht="15.75" x14ac:dyDescent="0.25">
      <c r="B26" s="14"/>
      <c r="C26" s="15"/>
      <c r="D26" s="15"/>
      <c r="E26" s="15"/>
      <c r="F26" s="15"/>
      <c r="G26" s="16"/>
      <c r="H26" s="16"/>
      <c r="I26" s="16"/>
      <c r="J26" s="16"/>
      <c r="K26" s="16"/>
    </row>
    <row r="27" spans="1:43" ht="15.75" x14ac:dyDescent="0.25"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</row>
    <row r="28" spans="1:43" ht="15.75" x14ac:dyDescent="0.25">
      <c r="B28" s="14"/>
      <c r="C28" s="15"/>
      <c r="D28" s="15"/>
      <c r="E28" s="15"/>
      <c r="F28" s="15"/>
      <c r="G28" s="16"/>
      <c r="H28" s="16"/>
      <c r="I28" s="16"/>
      <c r="J28" s="16"/>
      <c r="K28" s="16"/>
    </row>
    <row r="29" spans="1:43" ht="15" customHeight="1" x14ac:dyDescent="0.25"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</row>
    <row r="30" spans="1:43" ht="15" x14ac:dyDescent="0.25"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43" ht="15" customHeight="1" x14ac:dyDescent="0.3"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43" ht="36.75" customHeight="1" x14ac:dyDescent="0.3"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</row>
    <row r="33" spans="2:12" x14ac:dyDescent="0.3">
      <c r="B33" s="106"/>
      <c r="C33" s="106"/>
      <c r="D33" s="106"/>
      <c r="E33" s="106"/>
      <c r="F33" s="106"/>
      <c r="G33" s="106"/>
      <c r="H33" s="106"/>
      <c r="I33" s="106"/>
      <c r="J33" s="106"/>
      <c r="K33" s="106"/>
    </row>
    <row r="34" spans="2:12" ht="15" customHeight="1" x14ac:dyDescent="0.3"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</row>
    <row r="35" spans="2:12" x14ac:dyDescent="0.3"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</row>
  </sheetData>
  <mergeCells count="27"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0"/>
  <sheetViews>
    <sheetView showGridLines="0" tabSelected="1" topLeftCell="A31" zoomScale="60" zoomScaleNormal="60" zoomScaleSheetLayoutView="100" workbookViewId="0">
      <selection activeCell="F119" sqref="F119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5.44140625" bestFit="1" customWidth="1"/>
    <col min="5" max="5" width="6.44140625" bestFit="1" customWidth="1"/>
    <col min="6" max="6" width="55" style="85" customWidth="1"/>
    <col min="7" max="10" width="25.33203125" customWidth="1"/>
    <col min="11" max="12" width="15.6640625" customWidth="1"/>
  </cols>
  <sheetData>
    <row r="1" spans="2:12" ht="18" customHeight="1" x14ac:dyDescent="0.3">
      <c r="B1" s="1"/>
      <c r="C1" s="1"/>
      <c r="D1" s="1"/>
      <c r="E1" s="19"/>
      <c r="F1" s="60"/>
      <c r="G1" s="1"/>
      <c r="H1" s="1"/>
      <c r="I1" s="1"/>
      <c r="J1" s="1"/>
      <c r="K1" s="1"/>
    </row>
    <row r="2" spans="2:12" ht="15.75" customHeight="1" x14ac:dyDescent="0.3">
      <c r="B2" s="105" t="s">
        <v>12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7.399999999999999" x14ac:dyDescent="0.3">
      <c r="B3" s="1"/>
      <c r="C3" s="1"/>
      <c r="D3" s="1"/>
      <c r="E3" s="19"/>
      <c r="F3" s="60"/>
      <c r="G3" s="1"/>
      <c r="H3" s="1"/>
      <c r="I3" s="1"/>
      <c r="J3" s="2"/>
      <c r="K3" s="2"/>
    </row>
    <row r="4" spans="2:12" ht="18" customHeight="1" x14ac:dyDescent="0.3">
      <c r="B4" s="105" t="s">
        <v>60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</row>
    <row r="5" spans="2:12" ht="17.399999999999999" x14ac:dyDescent="0.3">
      <c r="B5" s="1"/>
      <c r="C5" s="1"/>
      <c r="D5" s="1"/>
      <c r="E5" s="19"/>
      <c r="F5" s="60"/>
      <c r="G5" s="1"/>
      <c r="H5" s="1"/>
      <c r="I5" s="1"/>
      <c r="J5" s="2"/>
      <c r="K5" s="2"/>
    </row>
    <row r="6" spans="2:12" ht="15.75" customHeight="1" x14ac:dyDescent="0.3">
      <c r="B6" s="105" t="s">
        <v>16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2:12" ht="17.399999999999999" x14ac:dyDescent="0.3">
      <c r="B7" s="1"/>
      <c r="C7" s="1"/>
      <c r="D7" s="1"/>
      <c r="E7" s="19"/>
      <c r="F7" s="60"/>
      <c r="G7" s="1"/>
      <c r="H7" s="1"/>
      <c r="I7" s="1"/>
      <c r="J7" s="2"/>
      <c r="K7" s="2"/>
    </row>
    <row r="8" spans="2:12" ht="26.4" x14ac:dyDescent="0.3">
      <c r="B8" s="115" t="s">
        <v>7</v>
      </c>
      <c r="C8" s="116"/>
      <c r="D8" s="116"/>
      <c r="E8" s="116"/>
      <c r="F8" s="117"/>
      <c r="G8" s="42" t="s">
        <v>194</v>
      </c>
      <c r="H8" s="42" t="s">
        <v>196</v>
      </c>
      <c r="I8" s="42" t="s">
        <v>197</v>
      </c>
      <c r="J8" s="42" t="s">
        <v>198</v>
      </c>
      <c r="K8" s="42" t="s">
        <v>15</v>
      </c>
      <c r="L8" s="42" t="s">
        <v>46</v>
      </c>
    </row>
    <row r="9" spans="2:12" ht="16.5" customHeight="1" x14ac:dyDescent="0.25">
      <c r="B9" s="115">
        <v>1</v>
      </c>
      <c r="C9" s="116"/>
      <c r="D9" s="116"/>
      <c r="E9" s="116"/>
      <c r="F9" s="117"/>
      <c r="G9" s="42">
        <v>2</v>
      </c>
      <c r="H9" s="42">
        <v>3</v>
      </c>
      <c r="I9" s="42">
        <v>4</v>
      </c>
      <c r="J9" s="42">
        <v>5</v>
      </c>
      <c r="K9" s="42" t="s">
        <v>17</v>
      </c>
      <c r="L9" s="42" t="s">
        <v>18</v>
      </c>
    </row>
    <row r="10" spans="2:12" x14ac:dyDescent="0.3">
      <c r="B10" s="6"/>
      <c r="C10" s="6"/>
      <c r="D10" s="6"/>
      <c r="E10" s="6"/>
      <c r="F10" s="6" t="s">
        <v>19</v>
      </c>
      <c r="G10" s="44">
        <f>G11+G44</f>
        <v>4490367.5999999996</v>
      </c>
      <c r="H10" s="44"/>
      <c r="I10" s="44">
        <f>I11+I44</f>
        <v>5509411.9000000004</v>
      </c>
      <c r="J10" s="44">
        <f>J11+J44</f>
        <v>5850354.7599999998</v>
      </c>
      <c r="K10" s="45">
        <f>J10/G10*100</f>
        <v>130.28676672261753</v>
      </c>
      <c r="L10" s="45">
        <f>J10/I10*100</f>
        <v>106.18837121254265</v>
      </c>
    </row>
    <row r="11" spans="2:12" ht="15.75" customHeight="1" x14ac:dyDescent="0.3">
      <c r="B11" s="6">
        <v>6</v>
      </c>
      <c r="C11" s="6"/>
      <c r="D11" s="6"/>
      <c r="E11" s="6"/>
      <c r="F11" s="6" t="s">
        <v>2</v>
      </c>
      <c r="G11" s="44">
        <f>G12+G22+G29+G32+G37+G42</f>
        <v>4490367.5999999996</v>
      </c>
      <c r="H11" s="44"/>
      <c r="I11" s="44">
        <f>I12+I22+I29+I32+I37+I42</f>
        <v>5507411.9000000004</v>
      </c>
      <c r="J11" s="44">
        <f>J12+J22+J29+J32+J37+J42</f>
        <v>5848430.7599999998</v>
      </c>
      <c r="K11" s="45">
        <f t="shared" ref="K11:K43" si="0">J11/G11*100</f>
        <v>130.24391945104895</v>
      </c>
      <c r="L11" s="45">
        <f>J11/I11*100</f>
        <v>106.19199845938525</v>
      </c>
    </row>
    <row r="12" spans="2:12" x14ac:dyDescent="0.3">
      <c r="B12" s="6"/>
      <c r="C12" s="11">
        <v>63</v>
      </c>
      <c r="D12" s="11"/>
      <c r="E12" s="11"/>
      <c r="F12" s="11" t="s">
        <v>20</v>
      </c>
      <c r="G12" s="44">
        <f>G13+G16+G19</f>
        <v>80045.399999999994</v>
      </c>
      <c r="H12" s="44"/>
      <c r="I12" s="44">
        <v>166000</v>
      </c>
      <c r="J12" s="44">
        <f>J13+J16+J19</f>
        <v>957486.69000000006</v>
      </c>
      <c r="K12" s="45">
        <f t="shared" si="0"/>
        <v>1196.1795306163754</v>
      </c>
      <c r="L12" s="45">
        <f t="shared" ref="L12:L45" si="1">J12/I12*100</f>
        <v>576.79921084337354</v>
      </c>
    </row>
    <row r="13" spans="2:12" x14ac:dyDescent="0.3">
      <c r="B13" s="6"/>
      <c r="C13" s="11"/>
      <c r="D13" s="11">
        <v>634</v>
      </c>
      <c r="E13" s="11"/>
      <c r="F13" s="11" t="s">
        <v>141</v>
      </c>
      <c r="G13" s="44">
        <f t="shared" ref="G13" si="2">G14+G15</f>
        <v>24431.72</v>
      </c>
      <c r="H13" s="44"/>
      <c r="I13" s="44"/>
      <c r="J13" s="44">
        <f t="shared" ref="J13" si="3">J14+J15</f>
        <v>124282.91</v>
      </c>
      <c r="K13" s="45">
        <f t="shared" si="0"/>
        <v>508.69488517386412</v>
      </c>
      <c r="L13" s="45"/>
    </row>
    <row r="14" spans="2:12" x14ac:dyDescent="0.3">
      <c r="B14" s="7"/>
      <c r="C14" s="7"/>
      <c r="D14" s="7"/>
      <c r="E14" s="7">
        <v>6341</v>
      </c>
      <c r="F14" s="31" t="s">
        <v>63</v>
      </c>
      <c r="G14" s="58">
        <v>24431.72</v>
      </c>
      <c r="H14" s="4"/>
      <c r="I14" s="44"/>
      <c r="J14" s="58">
        <v>14282.91</v>
      </c>
      <c r="K14" s="45">
        <f t="shared" si="0"/>
        <v>58.460517720406088</v>
      </c>
      <c r="L14" s="45"/>
    </row>
    <row r="15" spans="2:12" x14ac:dyDescent="0.3">
      <c r="B15" s="7"/>
      <c r="C15" s="7"/>
      <c r="D15" s="8"/>
      <c r="E15" s="7">
        <v>6342</v>
      </c>
      <c r="F15" s="46" t="s">
        <v>64</v>
      </c>
      <c r="G15" s="57"/>
      <c r="H15" s="4"/>
      <c r="I15" s="44"/>
      <c r="J15" s="57">
        <v>110000</v>
      </c>
      <c r="K15" s="45"/>
      <c r="L15" s="45"/>
    </row>
    <row r="16" spans="2:12" ht="26.4" x14ac:dyDescent="0.3">
      <c r="B16" s="7"/>
      <c r="C16" s="7"/>
      <c r="D16" s="8">
        <v>636</v>
      </c>
      <c r="E16" s="7"/>
      <c r="F16" s="46" t="s">
        <v>142</v>
      </c>
      <c r="G16" s="44">
        <v>30000</v>
      </c>
      <c r="H16" s="44"/>
      <c r="I16" s="44"/>
      <c r="J16" s="57">
        <v>803565.04</v>
      </c>
      <c r="K16" s="45">
        <f t="shared" si="0"/>
        <v>2678.5501333333336</v>
      </c>
      <c r="L16" s="45"/>
    </row>
    <row r="17" spans="2:12" ht="26.4" x14ac:dyDescent="0.3">
      <c r="B17" s="7"/>
      <c r="C17" s="7"/>
      <c r="D17" s="8"/>
      <c r="E17" s="7">
        <v>6361</v>
      </c>
      <c r="F17" s="46" t="s">
        <v>65</v>
      </c>
      <c r="G17" s="57">
        <v>30000</v>
      </c>
      <c r="H17" s="4"/>
      <c r="I17" s="44"/>
      <c r="J17" s="57">
        <v>803565.04</v>
      </c>
      <c r="K17" s="45">
        <f t="shared" si="0"/>
        <v>2678.5501333333336</v>
      </c>
      <c r="L17" s="45"/>
    </row>
    <row r="18" spans="2:12" ht="26.4" x14ac:dyDescent="0.3">
      <c r="B18" s="7"/>
      <c r="C18" s="7"/>
      <c r="D18" s="8"/>
      <c r="E18" s="7">
        <v>6362</v>
      </c>
      <c r="F18" s="46" t="s">
        <v>66</v>
      </c>
      <c r="G18" s="57"/>
      <c r="H18" s="4"/>
      <c r="I18" s="44"/>
      <c r="J18" s="57"/>
      <c r="K18" s="45"/>
      <c r="L18" s="45"/>
    </row>
    <row r="19" spans="2:12" x14ac:dyDescent="0.3">
      <c r="B19" s="7"/>
      <c r="C19" s="7"/>
      <c r="D19" s="8">
        <v>638</v>
      </c>
      <c r="E19" s="7"/>
      <c r="F19" s="46" t="s">
        <v>143</v>
      </c>
      <c r="G19" s="44">
        <f t="shared" ref="G19" si="4">G20+G21</f>
        <v>25613.68</v>
      </c>
      <c r="H19" s="44"/>
      <c r="I19" s="44"/>
      <c r="J19" s="44">
        <f t="shared" ref="J19" si="5">J20+J21</f>
        <v>29638.74</v>
      </c>
      <c r="K19" s="45">
        <f t="shared" si="0"/>
        <v>115.71449319270015</v>
      </c>
      <c r="L19" s="45"/>
    </row>
    <row r="20" spans="2:12" x14ac:dyDescent="0.3">
      <c r="B20" s="7"/>
      <c r="C20" s="7"/>
      <c r="D20" s="8"/>
      <c r="E20" s="7">
        <v>6381</v>
      </c>
      <c r="F20" s="46" t="s">
        <v>86</v>
      </c>
      <c r="G20" s="57"/>
      <c r="H20" s="4"/>
      <c r="I20" s="44"/>
      <c r="J20" s="57">
        <v>29638.74</v>
      </c>
      <c r="K20" s="45"/>
      <c r="L20" s="45"/>
    </row>
    <row r="21" spans="2:12" x14ac:dyDescent="0.3">
      <c r="B21" s="7"/>
      <c r="C21" s="7"/>
      <c r="D21" s="8"/>
      <c r="E21" s="7">
        <v>6382</v>
      </c>
      <c r="F21" s="46" t="s">
        <v>87</v>
      </c>
      <c r="G21" s="57">
        <v>25613.68</v>
      </c>
      <c r="H21" s="4"/>
      <c r="I21" s="44"/>
      <c r="J21" s="57"/>
      <c r="K21" s="45"/>
      <c r="L21" s="45"/>
    </row>
    <row r="22" spans="2:12" x14ac:dyDescent="0.3">
      <c r="B22" s="7"/>
      <c r="C22" s="7">
        <v>64</v>
      </c>
      <c r="D22" s="8"/>
      <c r="E22" s="7"/>
      <c r="F22" s="46" t="s">
        <v>67</v>
      </c>
      <c r="G22" s="44">
        <v>3388.43</v>
      </c>
      <c r="H22" s="44"/>
      <c r="I22" s="44">
        <v>400</v>
      </c>
      <c r="J22" s="44">
        <v>266.79000000000002</v>
      </c>
      <c r="K22" s="45">
        <f t="shared" si="0"/>
        <v>7.8735579604713699</v>
      </c>
      <c r="L22" s="45">
        <f t="shared" si="1"/>
        <v>66.697500000000005</v>
      </c>
    </row>
    <row r="23" spans="2:12" x14ac:dyDescent="0.3">
      <c r="B23" s="7"/>
      <c r="C23" s="7"/>
      <c r="D23" s="8">
        <v>641</v>
      </c>
      <c r="E23" s="7"/>
      <c r="F23" s="46" t="s">
        <v>68</v>
      </c>
      <c r="G23" s="44">
        <v>3388.43</v>
      </c>
      <c r="H23" s="44"/>
      <c r="I23" s="44"/>
      <c r="J23" s="44">
        <v>266.79000000000002</v>
      </c>
      <c r="K23" s="45">
        <f t="shared" si="0"/>
        <v>7.8735579604713699</v>
      </c>
      <c r="L23" s="45"/>
    </row>
    <row r="24" spans="2:12" x14ac:dyDescent="0.3">
      <c r="B24" s="7"/>
      <c r="C24" s="7"/>
      <c r="D24" s="8"/>
      <c r="E24" s="7">
        <v>6413</v>
      </c>
      <c r="F24" s="46" t="s">
        <v>69</v>
      </c>
      <c r="G24" s="57">
        <v>3388.43</v>
      </c>
      <c r="H24" s="4"/>
      <c r="I24" s="44"/>
      <c r="J24" s="57">
        <v>266.79000000000002</v>
      </c>
      <c r="K24" s="45">
        <f t="shared" si="0"/>
        <v>7.8735579604713699</v>
      </c>
      <c r="L24" s="45"/>
    </row>
    <row r="25" spans="2:12" x14ac:dyDescent="0.3">
      <c r="B25" s="7"/>
      <c r="C25" s="7"/>
      <c r="D25" s="8"/>
      <c r="E25" s="7">
        <v>6414</v>
      </c>
      <c r="F25" s="46" t="s">
        <v>70</v>
      </c>
      <c r="G25" s="57"/>
      <c r="H25" s="4"/>
      <c r="I25" s="44"/>
      <c r="J25" s="57"/>
      <c r="K25" s="45"/>
      <c r="L25" s="45"/>
    </row>
    <row r="26" spans="2:12" ht="26.4" x14ac:dyDescent="0.3">
      <c r="B26" s="7"/>
      <c r="C26" s="7"/>
      <c r="D26" s="8"/>
      <c r="E26" s="7">
        <v>6415</v>
      </c>
      <c r="F26" s="46" t="s">
        <v>71</v>
      </c>
      <c r="G26" s="57"/>
      <c r="H26" s="4"/>
      <c r="I26" s="44"/>
      <c r="J26" s="57"/>
      <c r="K26" s="45"/>
      <c r="L26" s="45"/>
    </row>
    <row r="27" spans="2:12" x14ac:dyDescent="0.3">
      <c r="B27" s="7"/>
      <c r="C27" s="7"/>
      <c r="D27" s="8">
        <v>642</v>
      </c>
      <c r="E27" s="7"/>
      <c r="F27" s="46" t="s">
        <v>72</v>
      </c>
      <c r="G27" s="44"/>
      <c r="H27" s="44"/>
      <c r="I27" s="44"/>
      <c r="J27" s="44"/>
      <c r="K27" s="45"/>
      <c r="L27" s="45"/>
    </row>
    <row r="28" spans="2:12" x14ac:dyDescent="0.3">
      <c r="B28" s="7"/>
      <c r="C28" s="7"/>
      <c r="D28" s="8"/>
      <c r="E28" s="7">
        <v>6423</v>
      </c>
      <c r="F28" s="46" t="s">
        <v>73</v>
      </c>
      <c r="G28" s="57"/>
      <c r="H28" s="4"/>
      <c r="I28" s="44"/>
      <c r="J28" s="57"/>
      <c r="K28" s="45"/>
      <c r="L28" s="45"/>
    </row>
    <row r="29" spans="2:12" ht="26.4" x14ac:dyDescent="0.3">
      <c r="B29" s="7"/>
      <c r="C29" s="7">
        <v>65</v>
      </c>
      <c r="D29" s="8"/>
      <c r="E29" s="7"/>
      <c r="F29" s="46" t="s">
        <v>74</v>
      </c>
      <c r="G29" s="44">
        <f t="shared" ref="G29:J29" si="6">G30</f>
        <v>150910.17000000001</v>
      </c>
      <c r="H29" s="44"/>
      <c r="I29" s="44">
        <v>233160</v>
      </c>
      <c r="J29" s="44">
        <f t="shared" si="6"/>
        <v>215097.33</v>
      </c>
      <c r="K29" s="45">
        <f t="shared" si="0"/>
        <v>142.53335610184521</v>
      </c>
      <c r="L29" s="45">
        <f t="shared" si="1"/>
        <v>92.253100874935654</v>
      </c>
    </row>
    <row r="30" spans="2:12" x14ac:dyDescent="0.3">
      <c r="B30" s="7"/>
      <c r="C30" s="7"/>
      <c r="D30" s="8">
        <v>652</v>
      </c>
      <c r="E30" s="7"/>
      <c r="F30" s="46" t="s">
        <v>75</v>
      </c>
      <c r="G30" s="44">
        <f t="shared" ref="G30" si="7">SUM(G31)</f>
        <v>150910.17000000001</v>
      </c>
      <c r="H30" s="44"/>
      <c r="I30" s="44"/>
      <c r="J30" s="44">
        <f t="shared" ref="J30" si="8">SUM(J31)</f>
        <v>215097.33</v>
      </c>
      <c r="K30" s="45">
        <f t="shared" si="0"/>
        <v>142.53335610184521</v>
      </c>
      <c r="L30" s="45"/>
    </row>
    <row r="31" spans="2:12" x14ac:dyDescent="0.3">
      <c r="B31" s="7"/>
      <c r="C31" s="7"/>
      <c r="D31" s="8"/>
      <c r="E31" s="7">
        <v>6526</v>
      </c>
      <c r="F31" s="46" t="s">
        <v>76</v>
      </c>
      <c r="G31" s="57">
        <v>150910.17000000001</v>
      </c>
      <c r="H31" s="4"/>
      <c r="I31" s="44"/>
      <c r="J31" s="57">
        <v>215097.33</v>
      </c>
      <c r="K31" s="45">
        <f t="shared" si="0"/>
        <v>142.53335610184521</v>
      </c>
      <c r="L31" s="45"/>
    </row>
    <row r="32" spans="2:12" ht="26.4" x14ac:dyDescent="0.3">
      <c r="B32" s="7"/>
      <c r="C32" s="7">
        <v>66</v>
      </c>
      <c r="D32" s="8"/>
      <c r="E32" s="8"/>
      <c r="F32" s="11" t="s">
        <v>21</v>
      </c>
      <c r="G32" s="44">
        <f t="shared" ref="G32" si="9">G33+G35</f>
        <v>1882154.28</v>
      </c>
      <c r="H32" s="44"/>
      <c r="I32" s="44">
        <v>1750500</v>
      </c>
      <c r="J32" s="44">
        <f t="shared" ref="J32" si="10">J33+J35</f>
        <v>1792376.68</v>
      </c>
      <c r="K32" s="45">
        <f t="shared" si="0"/>
        <v>95.230061586662273</v>
      </c>
      <c r="L32" s="45">
        <f t="shared" si="1"/>
        <v>102.3922696372465</v>
      </c>
    </row>
    <row r="33" spans="2:12" x14ac:dyDescent="0.3">
      <c r="B33" s="7"/>
      <c r="C33" s="26"/>
      <c r="D33" s="8">
        <v>661</v>
      </c>
      <c r="E33" s="8"/>
      <c r="F33" s="11" t="s">
        <v>22</v>
      </c>
      <c r="G33" s="44">
        <f t="shared" ref="G33" si="11">SUM(G34)</f>
        <v>1882154.28</v>
      </c>
      <c r="H33" s="44"/>
      <c r="I33" s="44"/>
      <c r="J33" s="44">
        <f t="shared" ref="J33" si="12">SUM(J34)</f>
        <v>1792376.68</v>
      </c>
      <c r="K33" s="45">
        <f t="shared" si="0"/>
        <v>95.230061586662273</v>
      </c>
      <c r="L33" s="45"/>
    </row>
    <row r="34" spans="2:12" x14ac:dyDescent="0.3">
      <c r="B34" s="7"/>
      <c r="C34" s="26"/>
      <c r="D34" s="8"/>
      <c r="E34" s="8">
        <v>6615</v>
      </c>
      <c r="F34" s="11" t="s">
        <v>77</v>
      </c>
      <c r="G34" s="57">
        <v>1882154.28</v>
      </c>
      <c r="H34" s="44"/>
      <c r="I34" s="44"/>
      <c r="J34" s="57">
        <v>1792376.68</v>
      </c>
      <c r="K34" s="45">
        <f t="shared" si="0"/>
        <v>95.230061586662273</v>
      </c>
      <c r="L34" s="45"/>
    </row>
    <row r="35" spans="2:12" ht="26.4" x14ac:dyDescent="0.3">
      <c r="B35" s="7"/>
      <c r="C35" s="26"/>
      <c r="D35" s="8">
        <v>663</v>
      </c>
      <c r="E35" s="8"/>
      <c r="F35" s="11" t="s">
        <v>78</v>
      </c>
      <c r="G35" s="44"/>
      <c r="H35" s="44"/>
      <c r="I35" s="44"/>
      <c r="J35" s="44"/>
      <c r="K35" s="45"/>
      <c r="L35" s="45"/>
    </row>
    <row r="36" spans="2:12" x14ac:dyDescent="0.3">
      <c r="B36" s="7"/>
      <c r="C36" s="7"/>
      <c r="D36" s="8"/>
      <c r="E36" s="8">
        <v>6631</v>
      </c>
      <c r="F36" s="11" t="s">
        <v>79</v>
      </c>
      <c r="G36" s="57"/>
      <c r="H36" s="4"/>
      <c r="I36" s="44"/>
      <c r="J36" s="57"/>
      <c r="K36" s="45"/>
      <c r="L36" s="45"/>
    </row>
    <row r="37" spans="2:12" x14ac:dyDescent="0.3">
      <c r="B37" s="7"/>
      <c r="C37" s="7">
        <v>67</v>
      </c>
      <c r="D37" s="8"/>
      <c r="E37" s="8"/>
      <c r="F37" s="11"/>
      <c r="G37" s="44">
        <f t="shared" ref="G37" si="13">G38+G41</f>
        <v>2359948.65</v>
      </c>
      <c r="H37" s="44"/>
      <c r="I37" s="44">
        <v>3348351.9</v>
      </c>
      <c r="J37" s="44">
        <f t="shared" ref="J37" si="14">J38+J41</f>
        <v>2869324.4699999997</v>
      </c>
      <c r="K37" s="45">
        <f t="shared" si="0"/>
        <v>121.584190825508</v>
      </c>
      <c r="L37" s="45">
        <f t="shared" si="1"/>
        <v>85.693635427029037</v>
      </c>
    </row>
    <row r="38" spans="2:12" ht="26.4" x14ac:dyDescent="0.3">
      <c r="B38" s="7"/>
      <c r="C38" s="7"/>
      <c r="D38" s="8">
        <v>671</v>
      </c>
      <c r="E38" s="8"/>
      <c r="F38" s="11" t="s">
        <v>80</v>
      </c>
      <c r="G38" s="44">
        <f t="shared" ref="G38" si="15">SUM(G39,G40)</f>
        <v>105163.62</v>
      </c>
      <c r="H38" s="44"/>
      <c r="I38" s="44"/>
      <c r="J38" s="44">
        <f t="shared" ref="J38" si="16">SUM(J39,J40)</f>
        <v>365819.94</v>
      </c>
      <c r="K38" s="45">
        <f t="shared" si="0"/>
        <v>347.85788089074913</v>
      </c>
      <c r="L38" s="45"/>
    </row>
    <row r="39" spans="2:12" ht="26.4" x14ac:dyDescent="0.3">
      <c r="B39" s="7"/>
      <c r="C39" s="7"/>
      <c r="D39" s="8"/>
      <c r="E39" s="8">
        <v>6711</v>
      </c>
      <c r="F39" s="11" t="s">
        <v>81</v>
      </c>
      <c r="G39" s="57">
        <v>105163.62</v>
      </c>
      <c r="H39" s="4"/>
      <c r="I39" s="44"/>
      <c r="J39" s="57">
        <v>296898.94</v>
      </c>
      <c r="K39" s="45">
        <f t="shared" si="0"/>
        <v>282.32095852158761</v>
      </c>
      <c r="L39" s="45"/>
    </row>
    <row r="40" spans="2:12" ht="26.4" x14ac:dyDescent="0.3">
      <c r="B40" s="7"/>
      <c r="C40" s="7"/>
      <c r="D40" s="8"/>
      <c r="E40" s="8">
        <v>6712</v>
      </c>
      <c r="F40" s="11" t="s">
        <v>82</v>
      </c>
      <c r="G40" s="58"/>
      <c r="H40" s="4"/>
      <c r="I40" s="44"/>
      <c r="J40" s="58">
        <v>68921</v>
      </c>
      <c r="K40" s="45"/>
      <c r="L40" s="45"/>
    </row>
    <row r="41" spans="2:12" x14ac:dyDescent="0.3">
      <c r="B41" s="7"/>
      <c r="C41" s="7"/>
      <c r="D41" s="8">
        <v>673</v>
      </c>
      <c r="E41" s="8"/>
      <c r="F41" s="11" t="s">
        <v>83</v>
      </c>
      <c r="G41" s="58">
        <v>2254785.0299999998</v>
      </c>
      <c r="H41" s="44"/>
      <c r="I41" s="44"/>
      <c r="J41" s="58">
        <v>2503504.5299999998</v>
      </c>
      <c r="K41" s="45">
        <f t="shared" si="0"/>
        <v>111.0307411434251</v>
      </c>
      <c r="L41" s="45"/>
    </row>
    <row r="42" spans="2:12" x14ac:dyDescent="0.3">
      <c r="B42" s="7"/>
      <c r="C42" s="7">
        <v>68</v>
      </c>
      <c r="D42" s="8"/>
      <c r="E42" s="8"/>
      <c r="F42" s="11" t="s">
        <v>84</v>
      </c>
      <c r="G42" s="44">
        <v>13920.67</v>
      </c>
      <c r="H42" s="44"/>
      <c r="I42" s="44">
        <v>9000</v>
      </c>
      <c r="J42" s="44">
        <v>13878.8</v>
      </c>
      <c r="K42" s="45">
        <f t="shared" si="0"/>
        <v>99.699224247108788</v>
      </c>
      <c r="L42" s="45">
        <f t="shared" si="1"/>
        <v>154.20888888888888</v>
      </c>
    </row>
    <row r="43" spans="2:12" x14ac:dyDescent="0.3">
      <c r="B43" s="7"/>
      <c r="C43" s="7"/>
      <c r="D43" s="8">
        <v>683</v>
      </c>
      <c r="E43" s="8"/>
      <c r="F43" s="11" t="s">
        <v>85</v>
      </c>
      <c r="G43" s="57">
        <v>13920.67</v>
      </c>
      <c r="H43" s="44"/>
      <c r="I43" s="44"/>
      <c r="J43" s="57">
        <v>13878.8</v>
      </c>
      <c r="K43" s="45">
        <f t="shared" si="0"/>
        <v>99.699224247108788</v>
      </c>
      <c r="L43" s="45"/>
    </row>
    <row r="44" spans="2:12" s="36" customFormat="1" x14ac:dyDescent="0.3">
      <c r="B44" s="26">
        <v>7</v>
      </c>
      <c r="C44" s="26"/>
      <c r="D44" s="35"/>
      <c r="E44" s="35"/>
      <c r="F44" s="6" t="s">
        <v>3</v>
      </c>
      <c r="G44" s="47"/>
      <c r="H44" s="47"/>
      <c r="I44" s="47">
        <f t="shared" ref="I44:J44" si="17">I45</f>
        <v>2000</v>
      </c>
      <c r="J44" s="47">
        <f t="shared" si="17"/>
        <v>1924</v>
      </c>
      <c r="K44" s="45"/>
      <c r="L44" s="45">
        <f t="shared" si="1"/>
        <v>96.2</v>
      </c>
    </row>
    <row r="45" spans="2:12" x14ac:dyDescent="0.3">
      <c r="B45" s="7"/>
      <c r="C45" s="7">
        <v>72</v>
      </c>
      <c r="D45" s="8"/>
      <c r="E45" s="8"/>
      <c r="F45" s="31" t="s">
        <v>23</v>
      </c>
      <c r="G45" s="44"/>
      <c r="H45" s="44"/>
      <c r="I45" s="44">
        <v>2000</v>
      </c>
      <c r="J45" s="44">
        <f t="shared" ref="J45" si="18">J46</f>
        <v>1924</v>
      </c>
      <c r="K45" s="45"/>
      <c r="L45" s="45">
        <f t="shared" si="1"/>
        <v>96.2</v>
      </c>
    </row>
    <row r="46" spans="2:12" x14ac:dyDescent="0.3">
      <c r="B46" s="7"/>
      <c r="C46" s="7"/>
      <c r="D46" s="7">
        <v>723</v>
      </c>
      <c r="E46" s="7"/>
      <c r="F46" s="46" t="s">
        <v>144</v>
      </c>
      <c r="G46" s="44"/>
      <c r="H46" s="44"/>
      <c r="I46" s="44"/>
      <c r="J46" s="44">
        <v>1924</v>
      </c>
      <c r="K46" s="45"/>
      <c r="L46" s="45"/>
    </row>
    <row r="47" spans="2:12" x14ac:dyDescent="0.3">
      <c r="B47" s="7"/>
      <c r="C47" s="7"/>
      <c r="D47" s="7"/>
      <c r="E47" s="7">
        <v>7231</v>
      </c>
      <c r="F47" s="31" t="s">
        <v>180</v>
      </c>
      <c r="G47" s="57"/>
      <c r="H47" s="4"/>
      <c r="I47" s="44"/>
      <c r="J47" s="44">
        <v>1924</v>
      </c>
      <c r="K47" s="45"/>
      <c r="L47" s="45"/>
    </row>
    <row r="48" spans="2:12" ht="15.75" customHeight="1" x14ac:dyDescent="0.3">
      <c r="K48" s="61"/>
      <c r="L48" s="61"/>
    </row>
    <row r="49" spans="2:12" ht="15.75" customHeight="1" x14ac:dyDescent="0.3">
      <c r="B49" s="19"/>
      <c r="C49" s="19"/>
      <c r="D49" s="19"/>
      <c r="E49" s="19"/>
      <c r="F49" s="60"/>
      <c r="G49" s="19"/>
      <c r="H49" s="19"/>
      <c r="I49" s="19"/>
      <c r="J49" s="2"/>
      <c r="K49" s="2"/>
      <c r="L49" s="2"/>
    </row>
    <row r="50" spans="2:12" ht="26.4" x14ac:dyDescent="0.3">
      <c r="B50" s="115" t="s">
        <v>7</v>
      </c>
      <c r="C50" s="116"/>
      <c r="D50" s="116"/>
      <c r="E50" s="116"/>
      <c r="F50" s="117"/>
      <c r="G50" s="62" t="s">
        <v>194</v>
      </c>
      <c r="H50" s="62" t="s">
        <v>196</v>
      </c>
      <c r="I50" s="62" t="s">
        <v>197</v>
      </c>
      <c r="J50" s="62" t="s">
        <v>198</v>
      </c>
      <c r="K50" s="42" t="s">
        <v>15</v>
      </c>
      <c r="L50" s="42" t="s">
        <v>46</v>
      </c>
    </row>
    <row r="51" spans="2:12" ht="12.75" customHeight="1" x14ac:dyDescent="0.3">
      <c r="B51" s="115">
        <v>1</v>
      </c>
      <c r="C51" s="116"/>
      <c r="D51" s="116"/>
      <c r="E51" s="116"/>
      <c r="F51" s="117"/>
      <c r="G51" s="42">
        <v>2</v>
      </c>
      <c r="H51" s="42">
        <v>3</v>
      </c>
      <c r="I51" s="42">
        <v>4</v>
      </c>
      <c r="J51" s="42">
        <v>5</v>
      </c>
      <c r="K51" s="42" t="s">
        <v>17</v>
      </c>
      <c r="L51" s="42" t="s">
        <v>18</v>
      </c>
    </row>
    <row r="52" spans="2:12" x14ac:dyDescent="0.3">
      <c r="B52" s="6"/>
      <c r="C52" s="6"/>
      <c r="D52" s="6"/>
      <c r="E52" s="6"/>
      <c r="F52" s="6" t="s">
        <v>8</v>
      </c>
      <c r="G52" s="44">
        <f>G53+G111</f>
        <v>4610731.7</v>
      </c>
      <c r="H52" s="44"/>
      <c r="I52" s="44">
        <f>I53+I111</f>
        <v>5434415</v>
      </c>
      <c r="J52" s="44">
        <f>J53+J111</f>
        <v>5660667.46</v>
      </c>
      <c r="K52" s="45">
        <f>J52/G52*100</f>
        <v>122.77156486897729</v>
      </c>
      <c r="L52" s="45">
        <f>J52/I52*100</f>
        <v>104.16332687142958</v>
      </c>
    </row>
    <row r="53" spans="2:12" x14ac:dyDescent="0.3">
      <c r="B53" s="6">
        <v>3</v>
      </c>
      <c r="C53" s="6"/>
      <c r="D53" s="6"/>
      <c r="E53" s="6"/>
      <c r="F53" s="6" t="s">
        <v>4</v>
      </c>
      <c r="G53" s="44">
        <f>G54+G64+G99+G104+G107</f>
        <v>4588948.3500000006</v>
      </c>
      <c r="H53" s="44"/>
      <c r="I53" s="44">
        <f>I54+I64+I99+I107</f>
        <v>5200700</v>
      </c>
      <c r="J53" s="44">
        <f>J54+J64+J99+J106+J107</f>
        <v>5429617.7599999998</v>
      </c>
      <c r="K53" s="45">
        <f t="shared" ref="K53:K121" si="19">J53/G53*100</f>
        <v>118.31943499647363</v>
      </c>
      <c r="L53" s="45">
        <f t="shared" ref="L53:L127" si="20">J53/I53*100</f>
        <v>104.40167208260426</v>
      </c>
    </row>
    <row r="54" spans="2:12" x14ac:dyDescent="0.3">
      <c r="B54" s="6"/>
      <c r="C54" s="11">
        <v>31</v>
      </c>
      <c r="D54" s="11"/>
      <c r="E54" s="11"/>
      <c r="F54" s="11" t="s">
        <v>5</v>
      </c>
      <c r="G54" s="44">
        <f t="shared" ref="G54" si="21">G55+G60+G61</f>
        <v>3420914.74</v>
      </c>
      <c r="H54" s="44"/>
      <c r="I54" s="44">
        <v>3834700</v>
      </c>
      <c r="J54" s="44">
        <f t="shared" ref="J54" si="22">J55+J60+J61</f>
        <v>3783347.1399999997</v>
      </c>
      <c r="K54" s="45">
        <f t="shared" si="19"/>
        <v>110.59460488044783</v>
      </c>
      <c r="L54" s="45">
        <f t="shared" si="20"/>
        <v>98.660837614415726</v>
      </c>
    </row>
    <row r="55" spans="2:12" x14ac:dyDescent="0.3">
      <c r="B55" s="7"/>
      <c r="C55" s="7"/>
      <c r="D55" s="7">
        <v>311</v>
      </c>
      <c r="E55" s="7"/>
      <c r="F55" s="31" t="s">
        <v>24</v>
      </c>
      <c r="G55" s="44">
        <f>SUM(G56,G58,G59,G57)</f>
        <v>2821918.5300000003</v>
      </c>
      <c r="H55" s="44"/>
      <c r="I55" s="44"/>
      <c r="J55" s="44">
        <f>SUM(J56,J58,J59,J57)</f>
        <v>3132114.61</v>
      </c>
      <c r="K55" s="45">
        <f t="shared" si="19"/>
        <v>110.99238254762795</v>
      </c>
      <c r="L55" s="45"/>
    </row>
    <row r="56" spans="2:12" x14ac:dyDescent="0.3">
      <c r="B56" s="7"/>
      <c r="C56" s="7"/>
      <c r="D56" s="7"/>
      <c r="E56" s="7">
        <v>3111</v>
      </c>
      <c r="F56" s="31" t="s">
        <v>25</v>
      </c>
      <c r="G56" s="57">
        <v>2756639.23</v>
      </c>
      <c r="H56" s="44"/>
      <c r="I56" s="44"/>
      <c r="J56" s="57">
        <v>3096970.65</v>
      </c>
      <c r="K56" s="45">
        <f t="shared" si="19"/>
        <v>112.3458817641509</v>
      </c>
      <c r="L56" s="45"/>
    </row>
    <row r="57" spans="2:12" x14ac:dyDescent="0.3">
      <c r="B57" s="7"/>
      <c r="C57" s="7"/>
      <c r="D57" s="7"/>
      <c r="E57" s="7">
        <v>3112</v>
      </c>
      <c r="F57" s="31" t="s">
        <v>178</v>
      </c>
      <c r="G57" s="57"/>
      <c r="H57" s="44"/>
      <c r="I57" s="44"/>
      <c r="J57" s="57">
        <v>20</v>
      </c>
      <c r="K57" s="45"/>
      <c r="L57" s="45"/>
    </row>
    <row r="58" spans="2:12" x14ac:dyDescent="0.3">
      <c r="B58" s="7"/>
      <c r="C58" s="7"/>
      <c r="D58" s="7"/>
      <c r="E58" s="7">
        <v>3113</v>
      </c>
      <c r="F58" s="46" t="s">
        <v>88</v>
      </c>
      <c r="G58" s="57">
        <v>62303.64</v>
      </c>
      <c r="H58" s="44"/>
      <c r="I58" s="44"/>
      <c r="J58" s="57">
        <v>35123.96</v>
      </c>
      <c r="K58" s="45">
        <f t="shared" si="19"/>
        <v>56.375454146820317</v>
      </c>
      <c r="L58" s="45"/>
    </row>
    <row r="59" spans="2:12" x14ac:dyDescent="0.3">
      <c r="B59" s="7"/>
      <c r="C59" s="7"/>
      <c r="D59" s="7"/>
      <c r="E59" s="7">
        <v>3114</v>
      </c>
      <c r="F59" s="46" t="s">
        <v>89</v>
      </c>
      <c r="G59" s="57">
        <v>2975.66</v>
      </c>
      <c r="H59" s="44"/>
      <c r="I59" s="44"/>
      <c r="J59" s="57"/>
      <c r="K59" s="45"/>
      <c r="L59" s="45"/>
    </row>
    <row r="60" spans="2:12" x14ac:dyDescent="0.3">
      <c r="B60" s="7"/>
      <c r="C60" s="7"/>
      <c r="D60" s="7">
        <v>312</v>
      </c>
      <c r="E60" s="7"/>
      <c r="F60" s="46" t="s">
        <v>90</v>
      </c>
      <c r="G60" s="57">
        <v>132124.62</v>
      </c>
      <c r="H60" s="44"/>
      <c r="I60" s="44"/>
      <c r="J60" s="57">
        <v>132354</v>
      </c>
      <c r="K60" s="45">
        <f t="shared" si="19"/>
        <v>100.17360882475954</v>
      </c>
      <c r="L60" s="45"/>
    </row>
    <row r="61" spans="2:12" x14ac:dyDescent="0.3">
      <c r="B61" s="7"/>
      <c r="C61" s="7"/>
      <c r="D61" s="7">
        <v>313</v>
      </c>
      <c r="E61" s="7"/>
      <c r="F61" s="46" t="s">
        <v>91</v>
      </c>
      <c r="G61" s="44">
        <v>466871.59</v>
      </c>
      <c r="H61" s="44"/>
      <c r="I61" s="44"/>
      <c r="J61" s="57">
        <v>518878.53</v>
      </c>
      <c r="K61" s="45">
        <f t="shared" si="19"/>
        <v>111.1394527133253</v>
      </c>
      <c r="L61" s="45"/>
    </row>
    <row r="62" spans="2:12" x14ac:dyDescent="0.3">
      <c r="B62" s="7"/>
      <c r="C62" s="7"/>
      <c r="D62" s="7"/>
      <c r="E62" s="7">
        <v>3132</v>
      </c>
      <c r="F62" s="46" t="s">
        <v>92</v>
      </c>
      <c r="G62" s="57">
        <v>466871.59</v>
      </c>
      <c r="H62" s="44"/>
      <c r="I62" s="44"/>
      <c r="J62" s="57">
        <v>518878.53</v>
      </c>
      <c r="K62" s="45">
        <f t="shared" si="19"/>
        <v>111.1394527133253</v>
      </c>
      <c r="L62" s="45"/>
    </row>
    <row r="63" spans="2:12" x14ac:dyDescent="0.3">
      <c r="B63" s="7"/>
      <c r="C63" s="7"/>
      <c r="D63" s="7"/>
      <c r="E63" s="7">
        <v>3133</v>
      </c>
      <c r="F63" s="46" t="s">
        <v>93</v>
      </c>
      <c r="G63" s="44"/>
      <c r="H63" s="44"/>
      <c r="I63" s="44"/>
      <c r="J63" s="44"/>
      <c r="K63" s="45"/>
      <c r="L63" s="45"/>
    </row>
    <row r="64" spans="2:12" x14ac:dyDescent="0.3">
      <c r="B64" s="7"/>
      <c r="C64" s="7">
        <v>32</v>
      </c>
      <c r="D64" s="8"/>
      <c r="E64" s="8"/>
      <c r="F64" s="31" t="s">
        <v>13</v>
      </c>
      <c r="G64" s="44">
        <f>G65+G70+G77+G87+G91</f>
        <v>1161751.4500000002</v>
      </c>
      <c r="H64" s="44"/>
      <c r="I64" s="44">
        <v>1361000</v>
      </c>
      <c r="J64" s="44">
        <f>J65+J70+J77+J87+J91+J88</f>
        <v>1640717.1</v>
      </c>
      <c r="K64" s="45">
        <f t="shared" si="19"/>
        <v>141.22789345345771</v>
      </c>
      <c r="L64" s="45">
        <f t="shared" si="20"/>
        <v>120.55232182218958</v>
      </c>
    </row>
    <row r="65" spans="2:12" x14ac:dyDescent="0.3">
      <c r="B65" s="7"/>
      <c r="C65" s="7"/>
      <c r="D65" s="7">
        <v>321</v>
      </c>
      <c r="E65" s="7"/>
      <c r="F65" s="31" t="s">
        <v>26</v>
      </c>
      <c r="G65" s="44">
        <f>SUM(G66,G67,G68,G69)</f>
        <v>140002.79999999999</v>
      </c>
      <c r="H65" s="44"/>
      <c r="I65" s="44"/>
      <c r="J65" s="44">
        <f>SUM(J66,J67,J68,J69)</f>
        <v>118236.91</v>
      </c>
      <c r="K65" s="45">
        <f t="shared" si="19"/>
        <v>84.453246649352735</v>
      </c>
      <c r="L65" s="45"/>
    </row>
    <row r="66" spans="2:12" x14ac:dyDescent="0.3">
      <c r="B66" s="7"/>
      <c r="C66" s="26"/>
      <c r="D66" s="7"/>
      <c r="E66" s="7">
        <v>3211</v>
      </c>
      <c r="F66" s="31" t="s">
        <v>27</v>
      </c>
      <c r="G66" s="57">
        <v>17605.810000000001</v>
      </c>
      <c r="H66" s="44"/>
      <c r="I66" s="44"/>
      <c r="J66" s="57">
        <v>15442.19</v>
      </c>
      <c r="K66" s="45">
        <f t="shared" si="19"/>
        <v>87.7107613907</v>
      </c>
      <c r="L66" s="45"/>
    </row>
    <row r="67" spans="2:12" x14ac:dyDescent="0.3">
      <c r="B67" s="7"/>
      <c r="C67" s="26"/>
      <c r="D67" s="7"/>
      <c r="E67" s="7">
        <v>3212</v>
      </c>
      <c r="F67" s="46" t="s">
        <v>94</v>
      </c>
      <c r="G67" s="57">
        <v>102348.74</v>
      </c>
      <c r="H67" s="44"/>
      <c r="I67" s="44"/>
      <c r="J67" s="57">
        <v>92685.440000000002</v>
      </c>
      <c r="K67" s="45">
        <f t="shared" si="19"/>
        <v>90.558457290241194</v>
      </c>
      <c r="L67" s="45"/>
    </row>
    <row r="68" spans="2:12" x14ac:dyDescent="0.3">
      <c r="B68" s="7"/>
      <c r="C68" s="26"/>
      <c r="D68" s="8"/>
      <c r="E68" s="7">
        <v>3213</v>
      </c>
      <c r="F68" s="46" t="s">
        <v>95</v>
      </c>
      <c r="G68" s="57">
        <v>17132.95</v>
      </c>
      <c r="H68" s="44"/>
      <c r="I68" s="44"/>
      <c r="J68" s="57">
        <v>10019.33</v>
      </c>
      <c r="K68" s="45">
        <f t="shared" si="19"/>
        <v>58.479888168704164</v>
      </c>
      <c r="L68" s="45"/>
    </row>
    <row r="69" spans="2:12" x14ac:dyDescent="0.3">
      <c r="B69" s="7"/>
      <c r="C69" s="26"/>
      <c r="D69" s="8"/>
      <c r="E69" s="7">
        <v>3214</v>
      </c>
      <c r="F69" s="46" t="s">
        <v>179</v>
      </c>
      <c r="G69" s="57">
        <v>2915.3</v>
      </c>
      <c r="H69" s="44"/>
      <c r="I69" s="44"/>
      <c r="J69" s="57">
        <v>89.95</v>
      </c>
      <c r="K69" s="45">
        <f t="shared" si="19"/>
        <v>3.0854457517236646</v>
      </c>
      <c r="L69" s="45"/>
    </row>
    <row r="70" spans="2:12" x14ac:dyDescent="0.3">
      <c r="B70" s="7"/>
      <c r="C70" s="26"/>
      <c r="D70" s="8">
        <v>322</v>
      </c>
      <c r="E70" s="7"/>
      <c r="F70" s="46" t="s">
        <v>96</v>
      </c>
      <c r="G70" s="44">
        <f t="shared" ref="G70" si="23">SUM(G71,G72,G73,G74,G75,G76)</f>
        <v>459829.66999999993</v>
      </c>
      <c r="H70" s="44"/>
      <c r="I70" s="44"/>
      <c r="J70" s="44">
        <f>SUM(J71,J72,J73,J74,J75,J76)</f>
        <v>113221.81000000001</v>
      </c>
      <c r="K70" s="45">
        <f t="shared" si="19"/>
        <v>24.622554260145943</v>
      </c>
      <c r="L70" s="45"/>
    </row>
    <row r="71" spans="2:12" x14ac:dyDescent="0.3">
      <c r="B71" s="7"/>
      <c r="C71" s="26"/>
      <c r="D71" s="8"/>
      <c r="E71" s="7">
        <v>3221</v>
      </c>
      <c r="F71" s="46" t="s">
        <v>97</v>
      </c>
      <c r="G71" s="57">
        <v>36124.589999999997</v>
      </c>
      <c r="H71" s="44"/>
      <c r="I71" s="44"/>
      <c r="J71" s="57">
        <v>34246.370000000003</v>
      </c>
      <c r="K71" s="45">
        <f t="shared" si="19"/>
        <v>94.800716077331273</v>
      </c>
      <c r="L71" s="45"/>
    </row>
    <row r="72" spans="2:12" x14ac:dyDescent="0.3">
      <c r="B72" s="7"/>
      <c r="C72" s="26"/>
      <c r="D72" s="8"/>
      <c r="E72" s="7">
        <v>3222</v>
      </c>
      <c r="F72" s="46" t="s">
        <v>98</v>
      </c>
      <c r="G72" s="57">
        <v>352081.13</v>
      </c>
      <c r="H72" s="44"/>
      <c r="I72" s="44"/>
      <c r="J72" s="57">
        <v>1119.92</v>
      </c>
      <c r="K72" s="45">
        <f t="shared" si="19"/>
        <v>0.31808577755928019</v>
      </c>
      <c r="L72" s="45"/>
    </row>
    <row r="73" spans="2:12" x14ac:dyDescent="0.3">
      <c r="B73" s="7"/>
      <c r="C73" s="26"/>
      <c r="D73" s="8"/>
      <c r="E73" s="7">
        <v>3223</v>
      </c>
      <c r="F73" s="46" t="s">
        <v>99</v>
      </c>
      <c r="G73" s="57">
        <v>59990.5</v>
      </c>
      <c r="H73" s="44"/>
      <c r="I73" s="44"/>
      <c r="J73" s="57">
        <v>61860.91</v>
      </c>
      <c r="K73" s="45">
        <f t="shared" si="19"/>
        <v>103.11784365857928</v>
      </c>
      <c r="L73" s="45"/>
    </row>
    <row r="74" spans="2:12" x14ac:dyDescent="0.3">
      <c r="B74" s="7"/>
      <c r="C74" s="26"/>
      <c r="D74" s="8"/>
      <c r="E74" s="7">
        <v>3224</v>
      </c>
      <c r="F74" s="46" t="s">
        <v>100</v>
      </c>
      <c r="G74" s="57">
        <v>3209.88</v>
      </c>
      <c r="H74" s="44"/>
      <c r="I74" s="44"/>
      <c r="J74" s="57">
        <v>5984.53</v>
      </c>
      <c r="K74" s="45">
        <f t="shared" si="19"/>
        <v>186.44092614054105</v>
      </c>
      <c r="L74" s="45"/>
    </row>
    <row r="75" spans="2:12" x14ac:dyDescent="0.3">
      <c r="B75" s="7"/>
      <c r="C75" s="26"/>
      <c r="D75" s="8"/>
      <c r="E75" s="7">
        <v>3225</v>
      </c>
      <c r="F75" s="46" t="s">
        <v>101</v>
      </c>
      <c r="G75" s="57">
        <v>5939.35</v>
      </c>
      <c r="H75" s="44"/>
      <c r="I75" s="44"/>
      <c r="J75" s="57">
        <v>7778.11</v>
      </c>
      <c r="K75" s="45">
        <f t="shared" si="19"/>
        <v>130.95894331871332</v>
      </c>
      <c r="L75" s="45"/>
    </row>
    <row r="76" spans="2:12" x14ac:dyDescent="0.3">
      <c r="B76" s="7"/>
      <c r="C76" s="26"/>
      <c r="D76" s="8"/>
      <c r="E76" s="7">
        <v>3227</v>
      </c>
      <c r="F76" s="46" t="s">
        <v>102</v>
      </c>
      <c r="G76" s="57">
        <v>2484.2199999999998</v>
      </c>
      <c r="H76" s="44"/>
      <c r="I76" s="44"/>
      <c r="J76" s="57">
        <v>2231.9699999999998</v>
      </c>
      <c r="K76" s="45">
        <f t="shared" si="19"/>
        <v>89.845907367302416</v>
      </c>
      <c r="L76" s="45"/>
    </row>
    <row r="77" spans="2:12" x14ac:dyDescent="0.3">
      <c r="B77" s="7"/>
      <c r="C77" s="26"/>
      <c r="D77" s="8">
        <v>323</v>
      </c>
      <c r="E77" s="7"/>
      <c r="F77" s="46" t="s">
        <v>103</v>
      </c>
      <c r="G77" s="44">
        <f t="shared" ref="G77" si="24">SUM(G78,G79,G80,G81,G82,G83,G84,G85,G86)</f>
        <v>502346.88</v>
      </c>
      <c r="H77" s="44"/>
      <c r="I77" s="44"/>
      <c r="J77" s="44">
        <f t="shared" ref="J77" si="25">SUM(J78,J79,J80,J81,J82,J83,J84,J85,J86)</f>
        <v>596599.42999999993</v>
      </c>
      <c r="K77" s="45">
        <f t="shared" si="19"/>
        <v>118.76244359276203</v>
      </c>
      <c r="L77" s="45"/>
    </row>
    <row r="78" spans="2:12" x14ac:dyDescent="0.3">
      <c r="B78" s="7"/>
      <c r="C78" s="26"/>
      <c r="D78" s="8"/>
      <c r="E78" s="7">
        <v>3231</v>
      </c>
      <c r="F78" s="46" t="s">
        <v>104</v>
      </c>
      <c r="G78" s="57">
        <v>32915.56</v>
      </c>
      <c r="H78" s="44"/>
      <c r="I78" s="44"/>
      <c r="J78" s="57">
        <v>41962.07</v>
      </c>
      <c r="K78" s="45">
        <f t="shared" si="19"/>
        <v>127.48399237321195</v>
      </c>
      <c r="L78" s="45"/>
    </row>
    <row r="79" spans="2:12" x14ac:dyDescent="0.3">
      <c r="B79" s="7"/>
      <c r="C79" s="26"/>
      <c r="D79" s="8"/>
      <c r="E79" s="7">
        <v>3232</v>
      </c>
      <c r="F79" s="46" t="s">
        <v>105</v>
      </c>
      <c r="G79" s="57">
        <v>55927.32</v>
      </c>
      <c r="H79" s="44"/>
      <c r="I79" s="44"/>
      <c r="J79" s="57">
        <v>56410.19</v>
      </c>
      <c r="K79" s="45">
        <f t="shared" si="19"/>
        <v>100.86338841196039</v>
      </c>
      <c r="L79" s="45"/>
    </row>
    <row r="80" spans="2:12" x14ac:dyDescent="0.3">
      <c r="B80" s="7"/>
      <c r="C80" s="26"/>
      <c r="D80" s="8"/>
      <c r="E80" s="7">
        <v>3233</v>
      </c>
      <c r="F80" s="46" t="s">
        <v>106</v>
      </c>
      <c r="G80" s="57">
        <v>21575.13</v>
      </c>
      <c r="H80" s="44"/>
      <c r="I80" s="44"/>
      <c r="J80" s="57">
        <v>28538.15</v>
      </c>
      <c r="K80" s="45">
        <f t="shared" si="19"/>
        <v>132.27336289514827</v>
      </c>
      <c r="L80" s="45"/>
    </row>
    <row r="81" spans="2:12" x14ac:dyDescent="0.3">
      <c r="B81" s="7"/>
      <c r="C81" s="26"/>
      <c r="D81" s="8"/>
      <c r="E81" s="7">
        <v>3234</v>
      </c>
      <c r="F81" s="46" t="s">
        <v>107</v>
      </c>
      <c r="G81" s="57">
        <v>62508.71</v>
      </c>
      <c r="H81" s="44"/>
      <c r="I81" s="44"/>
      <c r="J81" s="57">
        <v>73007.850000000006</v>
      </c>
      <c r="K81" s="45">
        <f t="shared" si="19"/>
        <v>116.79628326996352</v>
      </c>
      <c r="L81" s="45"/>
    </row>
    <row r="82" spans="2:12" x14ac:dyDescent="0.3">
      <c r="B82" s="7"/>
      <c r="C82" s="26"/>
      <c r="D82" s="8"/>
      <c r="E82" s="7">
        <v>3235</v>
      </c>
      <c r="F82" s="46" t="s">
        <v>108</v>
      </c>
      <c r="G82" s="57">
        <v>38370.29</v>
      </c>
      <c r="H82" s="44"/>
      <c r="I82" s="44"/>
      <c r="J82" s="57">
        <v>41593.01</v>
      </c>
      <c r="K82" s="45">
        <f t="shared" si="19"/>
        <v>108.39899828747713</v>
      </c>
      <c r="L82" s="45"/>
    </row>
    <row r="83" spans="2:12" x14ac:dyDescent="0.3">
      <c r="B83" s="7"/>
      <c r="C83" s="26"/>
      <c r="D83" s="8"/>
      <c r="E83" s="7">
        <v>3236</v>
      </c>
      <c r="F83" s="46" t="s">
        <v>109</v>
      </c>
      <c r="G83" s="57">
        <v>102946.48</v>
      </c>
      <c r="H83" s="44"/>
      <c r="I83" s="44"/>
      <c r="J83" s="57">
        <v>135637.06</v>
      </c>
      <c r="K83" s="45">
        <f t="shared" si="19"/>
        <v>131.75492741471103</v>
      </c>
      <c r="L83" s="45"/>
    </row>
    <row r="84" spans="2:12" x14ac:dyDescent="0.3">
      <c r="B84" s="7"/>
      <c r="C84" s="26"/>
      <c r="D84" s="8"/>
      <c r="E84" s="7">
        <v>3237</v>
      </c>
      <c r="F84" s="46" t="s">
        <v>110</v>
      </c>
      <c r="G84" s="57">
        <v>95878.92</v>
      </c>
      <c r="H84" s="44"/>
      <c r="I84" s="44"/>
      <c r="J84" s="57">
        <v>131833.20000000001</v>
      </c>
      <c r="K84" s="45">
        <f t="shared" si="19"/>
        <v>137.49967146062974</v>
      </c>
      <c r="L84" s="45"/>
    </row>
    <row r="85" spans="2:12" x14ac:dyDescent="0.3">
      <c r="B85" s="7"/>
      <c r="C85" s="26"/>
      <c r="D85" s="8"/>
      <c r="E85" s="7">
        <v>3238</v>
      </c>
      <c r="F85" s="46" t="s">
        <v>111</v>
      </c>
      <c r="G85" s="57">
        <v>61124.5</v>
      </c>
      <c r="H85" s="44"/>
      <c r="I85" s="44"/>
      <c r="J85" s="57">
        <v>66383.960000000006</v>
      </c>
      <c r="K85" s="45">
        <f t="shared" si="19"/>
        <v>108.60450392232248</v>
      </c>
      <c r="L85" s="45"/>
    </row>
    <row r="86" spans="2:12" x14ac:dyDescent="0.3">
      <c r="B86" s="7"/>
      <c r="C86" s="26"/>
      <c r="D86" s="8"/>
      <c r="E86" s="7">
        <v>3239</v>
      </c>
      <c r="F86" s="46" t="s">
        <v>112</v>
      </c>
      <c r="G86" s="57">
        <v>31099.97</v>
      </c>
      <c r="H86" s="44"/>
      <c r="I86" s="44"/>
      <c r="J86" s="57">
        <v>21233.94</v>
      </c>
      <c r="K86" s="45">
        <f t="shared" si="19"/>
        <v>68.276400266624051</v>
      </c>
      <c r="L86" s="45"/>
    </row>
    <row r="87" spans="2:12" x14ac:dyDescent="0.3">
      <c r="B87" s="7"/>
      <c r="C87" s="26"/>
      <c r="D87" s="8">
        <v>324</v>
      </c>
      <c r="E87" s="7"/>
      <c r="F87" s="46" t="s">
        <v>113</v>
      </c>
      <c r="G87" s="57">
        <v>22562.23</v>
      </c>
      <c r="H87" s="44"/>
      <c r="I87" s="44"/>
      <c r="J87" s="57">
        <v>10053.67</v>
      </c>
      <c r="K87" s="45">
        <f t="shared" si="19"/>
        <v>44.55973545168186</v>
      </c>
      <c r="L87" s="45"/>
    </row>
    <row r="88" spans="2:12" s="59" customFormat="1" x14ac:dyDescent="0.3">
      <c r="B88" s="7"/>
      <c r="C88" s="7"/>
      <c r="D88" s="8">
        <v>325</v>
      </c>
      <c r="E88" s="12"/>
      <c r="F88" s="46" t="s">
        <v>224</v>
      </c>
      <c r="G88" s="44"/>
      <c r="H88" s="44"/>
      <c r="I88" s="52"/>
      <c r="J88" s="44">
        <f>SUM(J89:J90)</f>
        <v>764292.77</v>
      </c>
      <c r="K88" s="45"/>
      <c r="L88" s="45"/>
    </row>
    <row r="89" spans="2:12" s="59" customFormat="1" ht="26.4" x14ac:dyDescent="0.3">
      <c r="B89" s="7"/>
      <c r="C89" s="7"/>
      <c r="D89" s="7"/>
      <c r="E89" s="7">
        <v>3251</v>
      </c>
      <c r="F89" s="46" t="s">
        <v>225</v>
      </c>
      <c r="G89" s="44"/>
      <c r="H89" s="44"/>
      <c r="I89" s="44"/>
      <c r="J89" s="44">
        <v>665215.75</v>
      </c>
      <c r="K89" s="45"/>
      <c r="L89" s="45"/>
    </row>
    <row r="90" spans="2:12" s="59" customFormat="1" ht="26.4" x14ac:dyDescent="0.3">
      <c r="B90" s="7"/>
      <c r="C90" s="7"/>
      <c r="D90" s="7"/>
      <c r="E90" s="7">
        <v>3252</v>
      </c>
      <c r="F90" s="46" t="s">
        <v>226</v>
      </c>
      <c r="G90" s="44"/>
      <c r="H90" s="44"/>
      <c r="I90" s="44"/>
      <c r="J90" s="44">
        <v>99077.02</v>
      </c>
      <c r="K90" s="45"/>
      <c r="L90" s="45"/>
    </row>
    <row r="91" spans="2:12" x14ac:dyDescent="0.3">
      <c r="B91" s="7"/>
      <c r="C91" s="26"/>
      <c r="D91" s="8">
        <v>329</v>
      </c>
      <c r="E91" s="7"/>
      <c r="F91" s="46" t="s">
        <v>114</v>
      </c>
      <c r="G91" s="44">
        <f t="shared" ref="G91" si="26">SUM(G92,G93,G94,G95,G96,G97,G98)</f>
        <v>37009.869999999995</v>
      </c>
      <c r="H91" s="44"/>
      <c r="I91" s="44"/>
      <c r="J91" s="44">
        <f>SUM(J92,J93,J94,J95,J96,J97,J98)</f>
        <v>38312.509999999995</v>
      </c>
      <c r="K91" s="45">
        <f t="shared" si="19"/>
        <v>103.51970974229307</v>
      </c>
      <c r="L91" s="45"/>
    </row>
    <row r="92" spans="2:12" ht="26.4" x14ac:dyDescent="0.3">
      <c r="B92" s="7"/>
      <c r="C92" s="26"/>
      <c r="D92" s="8"/>
      <c r="E92" s="49">
        <v>3291</v>
      </c>
      <c r="F92" s="46" t="s">
        <v>115</v>
      </c>
      <c r="G92" s="58">
        <v>8686.2999999999993</v>
      </c>
      <c r="H92" s="48"/>
      <c r="I92" s="44"/>
      <c r="J92" s="58">
        <v>9107.44</v>
      </c>
      <c r="K92" s="45">
        <f t="shared" si="19"/>
        <v>104.84832437286302</v>
      </c>
      <c r="L92" s="45"/>
    </row>
    <row r="93" spans="2:12" x14ac:dyDescent="0.3">
      <c r="B93" s="7"/>
      <c r="C93" s="26"/>
      <c r="D93" s="8"/>
      <c r="E93" s="7">
        <v>3292</v>
      </c>
      <c r="F93" s="46" t="s">
        <v>116</v>
      </c>
      <c r="G93" s="57">
        <v>13870.2</v>
      </c>
      <c r="H93" s="44"/>
      <c r="I93" s="44"/>
      <c r="J93" s="57">
        <v>9659.31</v>
      </c>
      <c r="K93" s="45">
        <f t="shared" si="19"/>
        <v>69.640740580525147</v>
      </c>
      <c r="L93" s="45"/>
    </row>
    <row r="94" spans="2:12" x14ac:dyDescent="0.3">
      <c r="B94" s="7"/>
      <c r="C94" s="26"/>
      <c r="D94" s="8"/>
      <c r="E94" s="7">
        <v>3293</v>
      </c>
      <c r="F94" s="46" t="s">
        <v>117</v>
      </c>
      <c r="G94" s="57">
        <v>548.21</v>
      </c>
      <c r="H94" s="44"/>
      <c r="I94" s="44"/>
      <c r="J94" s="57">
        <v>6680.28</v>
      </c>
      <c r="K94" s="45">
        <f t="shared" si="19"/>
        <v>1218.5622298024477</v>
      </c>
      <c r="L94" s="45"/>
    </row>
    <row r="95" spans="2:12" x14ac:dyDescent="0.3">
      <c r="B95" s="7"/>
      <c r="C95" s="26"/>
      <c r="D95" s="8"/>
      <c r="E95" s="7">
        <v>3294</v>
      </c>
      <c r="F95" s="46" t="s">
        <v>118</v>
      </c>
      <c r="G95" s="57">
        <v>7114.83</v>
      </c>
      <c r="H95" s="44"/>
      <c r="I95" s="44"/>
      <c r="J95" s="57">
        <v>2591.1</v>
      </c>
      <c r="K95" s="45">
        <f t="shared" si="19"/>
        <v>36.418298118156017</v>
      </c>
      <c r="L95" s="45"/>
    </row>
    <row r="96" spans="2:12" x14ac:dyDescent="0.3">
      <c r="B96" s="7"/>
      <c r="C96" s="26"/>
      <c r="D96" s="8"/>
      <c r="E96" s="7">
        <v>3295</v>
      </c>
      <c r="F96" s="46" t="s">
        <v>119</v>
      </c>
      <c r="G96" s="57">
        <v>6473.02</v>
      </c>
      <c r="H96" s="44"/>
      <c r="I96" s="44"/>
      <c r="J96" s="57">
        <v>7700.28</v>
      </c>
      <c r="K96" s="45">
        <f t="shared" si="19"/>
        <v>118.95962008459729</v>
      </c>
      <c r="L96" s="45"/>
    </row>
    <row r="97" spans="2:12" x14ac:dyDescent="0.3">
      <c r="B97" s="7"/>
      <c r="C97" s="26"/>
      <c r="D97" s="8"/>
      <c r="E97" s="7">
        <v>3296</v>
      </c>
      <c r="F97" s="46" t="s">
        <v>120</v>
      </c>
      <c r="G97" s="57"/>
      <c r="H97" s="44"/>
      <c r="I97" s="44"/>
      <c r="J97" s="57">
        <v>87.5</v>
      </c>
      <c r="K97" s="45"/>
      <c r="L97" s="45"/>
    </row>
    <row r="98" spans="2:12" x14ac:dyDescent="0.3">
      <c r="B98" s="7"/>
      <c r="C98" s="26"/>
      <c r="D98" s="8"/>
      <c r="E98" s="7">
        <v>3299</v>
      </c>
      <c r="F98" s="46" t="s">
        <v>114</v>
      </c>
      <c r="G98" s="57">
        <v>317.31</v>
      </c>
      <c r="H98" s="44"/>
      <c r="I98" s="44"/>
      <c r="J98" s="57">
        <v>2486.6</v>
      </c>
      <c r="K98" s="45">
        <f t="shared" si="19"/>
        <v>783.65005830260623</v>
      </c>
      <c r="L98" s="45"/>
    </row>
    <row r="99" spans="2:12" x14ac:dyDescent="0.3">
      <c r="B99" s="7"/>
      <c r="C99" s="7">
        <v>34</v>
      </c>
      <c r="D99" s="8"/>
      <c r="E99" s="7"/>
      <c r="F99" s="46" t="s">
        <v>121</v>
      </c>
      <c r="G99" s="44">
        <f t="shared" ref="G99" si="27">G100</f>
        <v>4837.37</v>
      </c>
      <c r="H99" s="44"/>
      <c r="I99" s="44">
        <v>5000</v>
      </c>
      <c r="J99" s="44">
        <f t="shared" ref="J99" si="28">J100</f>
        <v>5553.52</v>
      </c>
      <c r="K99" s="45">
        <f t="shared" si="19"/>
        <v>114.8045322148192</v>
      </c>
      <c r="L99" s="45">
        <f t="shared" si="20"/>
        <v>111.07040000000001</v>
      </c>
    </row>
    <row r="100" spans="2:12" x14ac:dyDescent="0.3">
      <c r="B100" s="7"/>
      <c r="C100" s="26"/>
      <c r="D100" s="8">
        <v>343</v>
      </c>
      <c r="E100" s="7"/>
      <c r="F100" s="46" t="s">
        <v>122</v>
      </c>
      <c r="G100" s="44">
        <f t="shared" ref="G100" si="29">SUM(G101,G102,G103)</f>
        <v>4837.37</v>
      </c>
      <c r="H100" s="44"/>
      <c r="I100" s="44"/>
      <c r="J100" s="44">
        <f t="shared" ref="J100" si="30">SUM(J101,J102,J103)</f>
        <v>5553.52</v>
      </c>
      <c r="K100" s="45">
        <f t="shared" si="19"/>
        <v>114.8045322148192</v>
      </c>
      <c r="L100" s="45"/>
    </row>
    <row r="101" spans="2:12" x14ac:dyDescent="0.3">
      <c r="B101" s="7"/>
      <c r="C101" s="26"/>
      <c r="D101" s="8"/>
      <c r="E101" s="7">
        <v>3431</v>
      </c>
      <c r="F101" s="46" t="s">
        <v>123</v>
      </c>
      <c r="G101" s="57">
        <v>4571.46</v>
      </c>
      <c r="H101" s="44"/>
      <c r="I101" s="44"/>
      <c r="J101" s="57">
        <v>5245.54</v>
      </c>
      <c r="K101" s="45">
        <f t="shared" si="19"/>
        <v>114.74539862538444</v>
      </c>
      <c r="L101" s="45"/>
    </row>
    <row r="102" spans="2:12" x14ac:dyDescent="0.3">
      <c r="B102" s="7"/>
      <c r="C102" s="26"/>
      <c r="D102" s="8"/>
      <c r="E102" s="7">
        <v>3432</v>
      </c>
      <c r="F102" s="46" t="s">
        <v>124</v>
      </c>
      <c r="G102" s="57">
        <v>0</v>
      </c>
      <c r="H102" s="44"/>
      <c r="I102" s="44"/>
      <c r="J102" s="57"/>
      <c r="K102" s="45"/>
      <c r="L102" s="45"/>
    </row>
    <row r="103" spans="2:12" x14ac:dyDescent="0.3">
      <c r="B103" s="7"/>
      <c r="C103" s="26"/>
      <c r="D103" s="8"/>
      <c r="E103" s="7">
        <v>3433</v>
      </c>
      <c r="F103" s="46" t="s">
        <v>125</v>
      </c>
      <c r="G103" s="57">
        <v>265.91000000000003</v>
      </c>
      <c r="H103" s="44"/>
      <c r="I103" s="44"/>
      <c r="J103" s="57">
        <v>307.98</v>
      </c>
      <c r="K103" s="45">
        <f t="shared" si="19"/>
        <v>115.82114249182054</v>
      </c>
      <c r="L103" s="45"/>
    </row>
    <row r="104" spans="2:12" x14ac:dyDescent="0.3">
      <c r="B104" s="7"/>
      <c r="C104" s="26">
        <v>36</v>
      </c>
      <c r="D104" s="8"/>
      <c r="E104" s="7"/>
      <c r="F104" s="46" t="s">
        <v>186</v>
      </c>
      <c r="G104" s="57">
        <f>G105</f>
        <v>1444.79</v>
      </c>
      <c r="H104" s="44"/>
      <c r="I104" s="44"/>
      <c r="J104" s="57"/>
      <c r="K104" s="45"/>
      <c r="L104" s="45"/>
    </row>
    <row r="105" spans="2:12" x14ac:dyDescent="0.3">
      <c r="B105" s="7"/>
      <c r="C105" s="26"/>
      <c r="D105" s="8">
        <v>363</v>
      </c>
      <c r="E105" s="7"/>
      <c r="F105" s="46" t="s">
        <v>185</v>
      </c>
      <c r="G105" s="57">
        <f>G106</f>
        <v>1444.79</v>
      </c>
      <c r="H105" s="44"/>
      <c r="I105" s="44"/>
      <c r="J105" s="57"/>
      <c r="K105" s="45"/>
      <c r="L105" s="45"/>
    </row>
    <row r="106" spans="2:12" ht="26.4" x14ac:dyDescent="0.3">
      <c r="B106" s="7"/>
      <c r="C106" s="26"/>
      <c r="D106" s="8"/>
      <c r="E106" s="7">
        <v>3636</v>
      </c>
      <c r="F106" s="46" t="s">
        <v>184</v>
      </c>
      <c r="G106" s="57">
        <v>1444.79</v>
      </c>
      <c r="H106" s="44"/>
      <c r="I106" s="44"/>
      <c r="J106" s="57"/>
      <c r="K106" s="45"/>
      <c r="L106" s="45"/>
    </row>
    <row r="107" spans="2:12" x14ac:dyDescent="0.3">
      <c r="B107" s="7"/>
      <c r="C107" s="26">
        <v>38</v>
      </c>
      <c r="D107" s="8"/>
      <c r="E107" s="7"/>
      <c r="F107" s="46" t="s">
        <v>181</v>
      </c>
      <c r="G107" s="44"/>
      <c r="H107" s="44"/>
      <c r="I107" s="44"/>
      <c r="J107" s="44"/>
      <c r="K107" s="45"/>
      <c r="L107" s="45"/>
    </row>
    <row r="108" spans="2:12" x14ac:dyDescent="0.3">
      <c r="B108" s="7"/>
      <c r="C108" s="26"/>
      <c r="D108" s="8">
        <v>381</v>
      </c>
      <c r="E108" s="7"/>
      <c r="F108" s="46" t="s">
        <v>79</v>
      </c>
      <c r="G108" s="57"/>
      <c r="H108" s="44"/>
      <c r="I108" s="44"/>
      <c r="J108" s="57"/>
      <c r="K108" s="45"/>
      <c r="L108" s="45"/>
    </row>
    <row r="109" spans="2:12" x14ac:dyDescent="0.3">
      <c r="B109" s="7"/>
      <c r="C109" s="26"/>
      <c r="D109" s="8">
        <v>383</v>
      </c>
      <c r="E109" s="7"/>
      <c r="F109" s="46" t="s">
        <v>182</v>
      </c>
      <c r="G109" s="57"/>
      <c r="H109" s="44"/>
      <c r="I109" s="44"/>
      <c r="J109" s="57"/>
      <c r="K109" s="45"/>
      <c r="L109" s="45"/>
    </row>
    <row r="110" spans="2:12" x14ac:dyDescent="0.3">
      <c r="B110" s="7"/>
      <c r="C110" s="26"/>
      <c r="D110" s="8"/>
      <c r="E110" s="7"/>
      <c r="F110" s="46"/>
      <c r="G110" s="57"/>
      <c r="H110" s="44"/>
      <c r="I110" s="44"/>
      <c r="J110" s="57"/>
      <c r="K110" s="45"/>
      <c r="L110" s="45"/>
    </row>
    <row r="111" spans="2:12" s="36" customFormat="1" x14ac:dyDescent="0.3">
      <c r="B111" s="9">
        <v>4</v>
      </c>
      <c r="C111" s="10"/>
      <c r="D111" s="10"/>
      <c r="E111" s="10"/>
      <c r="F111" s="24" t="s">
        <v>6</v>
      </c>
      <c r="G111" s="47">
        <f>G114+G127</f>
        <v>21783.35</v>
      </c>
      <c r="H111" s="47"/>
      <c r="I111" s="47">
        <f>I112+I114+I127</f>
        <v>233715</v>
      </c>
      <c r="J111" s="47">
        <f>J114+J127+J113</f>
        <v>231049.7</v>
      </c>
      <c r="K111" s="77">
        <f t="shared" si="19"/>
        <v>1060.6711088973918</v>
      </c>
      <c r="L111" s="77">
        <f t="shared" si="20"/>
        <v>98.859593949896237</v>
      </c>
    </row>
    <row r="112" spans="2:12" x14ac:dyDescent="0.3">
      <c r="B112" s="9"/>
      <c r="C112" s="26">
        <v>41</v>
      </c>
      <c r="D112" s="10"/>
      <c r="E112" s="10"/>
      <c r="F112" s="46" t="s">
        <v>183</v>
      </c>
      <c r="G112" s="44"/>
      <c r="H112" s="44"/>
      <c r="I112" s="44">
        <v>500</v>
      </c>
      <c r="J112" s="44"/>
      <c r="K112" s="45"/>
      <c r="L112" s="45"/>
    </row>
    <row r="113" spans="2:12" x14ac:dyDescent="0.3">
      <c r="B113" s="9"/>
      <c r="C113" s="10"/>
      <c r="D113" s="8">
        <v>412</v>
      </c>
      <c r="E113" s="10"/>
      <c r="F113" s="46" t="s">
        <v>187</v>
      </c>
      <c r="G113" s="44"/>
      <c r="H113" s="44"/>
      <c r="I113" s="44"/>
      <c r="J113" s="44"/>
      <c r="K113" s="45"/>
      <c r="L113" s="45"/>
    </row>
    <row r="114" spans="2:12" x14ac:dyDescent="0.3">
      <c r="B114" s="11"/>
      <c r="C114" s="26">
        <v>42</v>
      </c>
      <c r="D114" s="11"/>
      <c r="E114" s="11"/>
      <c r="F114" s="25" t="s">
        <v>126</v>
      </c>
      <c r="G114" s="44">
        <f>G115+G117+G124+G126</f>
        <v>21783.35</v>
      </c>
      <c r="H114" s="44"/>
      <c r="I114" s="44">
        <v>46000</v>
      </c>
      <c r="J114" s="44">
        <f>J115+J117+J124+J126</f>
        <v>43835.61</v>
      </c>
      <c r="K114" s="45">
        <f t="shared" si="19"/>
        <v>201.23447495449506</v>
      </c>
      <c r="L114" s="45">
        <f t="shared" si="20"/>
        <v>95.294804347826087</v>
      </c>
    </row>
    <row r="115" spans="2:12" x14ac:dyDescent="0.3">
      <c r="B115" s="11"/>
      <c r="C115" s="11"/>
      <c r="D115" s="8">
        <v>421</v>
      </c>
      <c r="E115" s="7"/>
      <c r="F115" s="46" t="s">
        <v>127</v>
      </c>
      <c r="G115" s="44"/>
      <c r="H115" s="44"/>
      <c r="I115" s="44"/>
      <c r="J115" s="44"/>
      <c r="K115" s="45"/>
      <c r="L115" s="45"/>
    </row>
    <row r="116" spans="2:12" x14ac:dyDescent="0.3">
      <c r="B116" s="11"/>
      <c r="C116" s="11"/>
      <c r="D116" s="7"/>
      <c r="E116" s="7">
        <v>4212</v>
      </c>
      <c r="F116" s="46" t="s">
        <v>128</v>
      </c>
      <c r="G116" s="57"/>
      <c r="H116" s="4"/>
      <c r="I116" s="44"/>
      <c r="J116" s="57"/>
      <c r="K116" s="45"/>
      <c r="L116" s="45"/>
    </row>
    <row r="117" spans="2:12" x14ac:dyDescent="0.3">
      <c r="B117" s="11"/>
      <c r="C117" s="11"/>
      <c r="D117" s="8">
        <v>422</v>
      </c>
      <c r="E117" s="7"/>
      <c r="F117" s="46" t="s">
        <v>129</v>
      </c>
      <c r="G117" s="44">
        <f t="shared" ref="G117" si="31">SUM(G118,G119,G120,G121,G122,G123)</f>
        <v>21783.35</v>
      </c>
      <c r="H117" s="44"/>
      <c r="I117" s="44"/>
      <c r="J117" s="44">
        <f t="shared" ref="J117" si="32">SUM(J118,J119,J120,J121,J122,J123)</f>
        <v>25485.98</v>
      </c>
      <c r="K117" s="45">
        <f t="shared" si="19"/>
        <v>116.99752333777862</v>
      </c>
      <c r="L117" s="45"/>
    </row>
    <row r="118" spans="2:12" x14ac:dyDescent="0.3">
      <c r="B118" s="11"/>
      <c r="C118" s="11"/>
      <c r="D118" s="7"/>
      <c r="E118" s="7">
        <v>4221</v>
      </c>
      <c r="F118" s="46" t="s">
        <v>130</v>
      </c>
      <c r="G118" s="57">
        <v>7638.79</v>
      </c>
      <c r="H118" s="4"/>
      <c r="I118" s="44"/>
      <c r="J118" s="57">
        <v>3788.36</v>
      </c>
      <c r="K118" s="45">
        <f t="shared" si="19"/>
        <v>49.593718376863357</v>
      </c>
      <c r="L118" s="45"/>
    </row>
    <row r="119" spans="2:12" x14ac:dyDescent="0.3">
      <c r="B119" s="11"/>
      <c r="C119" s="11"/>
      <c r="D119" s="7"/>
      <c r="E119" s="7">
        <v>4222</v>
      </c>
      <c r="F119" s="46" t="s">
        <v>131</v>
      </c>
      <c r="G119" s="57"/>
      <c r="H119" s="4"/>
      <c r="I119" s="44"/>
      <c r="J119" s="57">
        <v>523.6</v>
      </c>
      <c r="K119" s="45"/>
      <c r="L119" s="45"/>
    </row>
    <row r="120" spans="2:12" x14ac:dyDescent="0.3">
      <c r="B120" s="11"/>
      <c r="C120" s="11"/>
      <c r="D120" s="7"/>
      <c r="E120" s="7">
        <v>4223</v>
      </c>
      <c r="F120" s="46" t="s">
        <v>132</v>
      </c>
      <c r="G120" s="57"/>
      <c r="H120" s="4"/>
      <c r="I120" s="44"/>
      <c r="J120" s="57"/>
      <c r="K120" s="45"/>
      <c r="L120" s="45"/>
    </row>
    <row r="121" spans="2:12" x14ac:dyDescent="0.3">
      <c r="B121" s="11"/>
      <c r="C121" s="11"/>
      <c r="D121" s="7"/>
      <c r="E121" s="7">
        <v>4224</v>
      </c>
      <c r="F121" s="46" t="s">
        <v>133</v>
      </c>
      <c r="G121" s="57">
        <v>14144.56</v>
      </c>
      <c r="H121" s="4"/>
      <c r="I121" s="44"/>
      <c r="J121" s="57">
        <v>18013.89</v>
      </c>
      <c r="K121" s="45">
        <f t="shared" si="19"/>
        <v>127.35560526449746</v>
      </c>
      <c r="L121" s="45"/>
    </row>
    <row r="122" spans="2:12" x14ac:dyDescent="0.3">
      <c r="B122" s="11"/>
      <c r="C122" s="11"/>
      <c r="D122" s="7"/>
      <c r="E122" s="7">
        <v>4225</v>
      </c>
      <c r="F122" s="46" t="s">
        <v>134</v>
      </c>
      <c r="G122" s="45"/>
      <c r="H122" s="4"/>
      <c r="I122" s="44"/>
      <c r="J122" s="45">
        <v>1429.95</v>
      </c>
      <c r="K122" s="45"/>
      <c r="L122" s="45"/>
    </row>
    <row r="123" spans="2:12" x14ac:dyDescent="0.3">
      <c r="B123" s="11"/>
      <c r="C123" s="11"/>
      <c r="D123" s="7"/>
      <c r="E123" s="7">
        <v>4227</v>
      </c>
      <c r="F123" s="46" t="s">
        <v>135</v>
      </c>
      <c r="G123" s="45"/>
      <c r="H123" s="4"/>
      <c r="I123" s="44"/>
      <c r="J123" s="45">
        <v>1730.18</v>
      </c>
      <c r="K123" s="45"/>
      <c r="L123" s="45"/>
    </row>
    <row r="124" spans="2:12" x14ac:dyDescent="0.3">
      <c r="B124" s="11"/>
      <c r="C124" s="11"/>
      <c r="D124" s="8">
        <v>423</v>
      </c>
      <c r="E124" s="7"/>
      <c r="F124" s="46" t="s">
        <v>136</v>
      </c>
      <c r="G124" s="44"/>
      <c r="H124" s="44"/>
      <c r="I124" s="44"/>
      <c r="J124" s="44">
        <f>J125</f>
        <v>18349.63</v>
      </c>
      <c r="K124" s="45"/>
      <c r="L124" s="45"/>
    </row>
    <row r="125" spans="2:12" x14ac:dyDescent="0.3">
      <c r="B125" s="11"/>
      <c r="C125" s="11"/>
      <c r="D125" s="7"/>
      <c r="E125" s="7">
        <v>4231</v>
      </c>
      <c r="F125" s="46" t="s">
        <v>137</v>
      </c>
      <c r="G125" s="45"/>
      <c r="H125" s="4"/>
      <c r="I125" s="44"/>
      <c r="J125" s="45">
        <v>18349.63</v>
      </c>
      <c r="K125" s="45"/>
      <c r="L125" s="45"/>
    </row>
    <row r="126" spans="2:12" x14ac:dyDescent="0.3">
      <c r="B126" s="11"/>
      <c r="C126" s="11"/>
      <c r="D126" s="8">
        <v>426</v>
      </c>
      <c r="E126" s="7"/>
      <c r="F126" s="46" t="s">
        <v>188</v>
      </c>
      <c r="G126" s="45"/>
      <c r="H126" s="4"/>
      <c r="I126" s="44"/>
      <c r="J126" s="45"/>
      <c r="K126" s="45"/>
      <c r="L126" s="45"/>
    </row>
    <row r="127" spans="2:12" x14ac:dyDescent="0.3">
      <c r="B127" s="11"/>
      <c r="C127" s="26">
        <v>45</v>
      </c>
      <c r="D127" s="7"/>
      <c r="E127" s="7"/>
      <c r="F127" s="46" t="s">
        <v>138</v>
      </c>
      <c r="G127" s="44"/>
      <c r="H127" s="44"/>
      <c r="I127" s="44">
        <v>187215</v>
      </c>
      <c r="J127" s="44">
        <f>J128</f>
        <v>187214.09</v>
      </c>
      <c r="K127" s="45"/>
      <c r="L127" s="45">
        <f t="shared" si="20"/>
        <v>99.999513927836986</v>
      </c>
    </row>
    <row r="128" spans="2:12" x14ac:dyDescent="0.3">
      <c r="B128" s="11"/>
      <c r="C128" s="11"/>
      <c r="D128" s="8">
        <v>451</v>
      </c>
      <c r="E128" s="7"/>
      <c r="F128" s="46" t="s">
        <v>139</v>
      </c>
      <c r="G128" s="45"/>
      <c r="H128" s="44"/>
      <c r="I128" s="44"/>
      <c r="J128" s="45">
        <v>187214.09</v>
      </c>
      <c r="K128" s="45"/>
      <c r="L128" s="45"/>
    </row>
    <row r="129" spans="2:12" x14ac:dyDescent="0.3">
      <c r="B129" s="11"/>
      <c r="C129" s="11"/>
      <c r="D129" s="8">
        <v>453</v>
      </c>
      <c r="E129" s="7"/>
      <c r="F129" s="46" t="s">
        <v>140</v>
      </c>
      <c r="G129" s="44"/>
      <c r="H129" s="44"/>
      <c r="I129" s="44"/>
      <c r="J129" s="44"/>
      <c r="K129" s="45"/>
      <c r="L129" s="45"/>
    </row>
    <row r="130" spans="2:12" x14ac:dyDescent="0.3">
      <c r="B130" s="11"/>
      <c r="C130" s="11"/>
      <c r="D130" s="8">
        <v>454</v>
      </c>
      <c r="E130" s="7"/>
      <c r="F130" s="46" t="s">
        <v>189</v>
      </c>
      <c r="G130" s="44"/>
      <c r="H130" s="44"/>
      <c r="I130" s="44"/>
      <c r="J130" s="44"/>
      <c r="K130" s="45"/>
      <c r="L130" s="45"/>
    </row>
  </sheetData>
  <mergeCells count="7">
    <mergeCell ref="B8:F8"/>
    <mergeCell ref="B9:F9"/>
    <mergeCell ref="B50:F50"/>
    <mergeCell ref="B51:F51"/>
    <mergeCell ref="B2:L2"/>
    <mergeCell ref="B4:L4"/>
    <mergeCell ref="B6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6"/>
  <sheetViews>
    <sheetView showGridLines="0" zoomScale="70" zoomScaleNormal="70" workbookViewId="0">
      <selection activeCell="L33" sqref="L33"/>
    </sheetView>
  </sheetViews>
  <sheetFormatPr defaultRowHeight="14.4" x14ac:dyDescent="0.3"/>
  <cols>
    <col min="2" max="2" width="40.44140625" customWidth="1"/>
    <col min="3" max="6" width="25.33203125" customWidth="1"/>
    <col min="7" max="8" width="15.6640625" customWidth="1"/>
  </cols>
  <sheetData>
    <row r="1" spans="2:8" ht="18" x14ac:dyDescent="0.25">
      <c r="B1" s="19"/>
      <c r="C1" s="19"/>
      <c r="D1" s="19"/>
      <c r="E1" s="19"/>
      <c r="F1" s="2"/>
      <c r="G1" s="2"/>
      <c r="H1" s="2"/>
    </row>
    <row r="2" spans="2:8" ht="15.75" customHeight="1" x14ac:dyDescent="0.3">
      <c r="B2" s="105" t="s">
        <v>37</v>
      </c>
      <c r="C2" s="105"/>
      <c r="D2" s="105"/>
      <c r="E2" s="105"/>
      <c r="F2" s="105"/>
      <c r="G2" s="105"/>
      <c r="H2" s="105"/>
    </row>
    <row r="3" spans="2:8" ht="18" x14ac:dyDescent="0.25">
      <c r="B3" s="19"/>
      <c r="C3" s="19"/>
      <c r="D3" s="19"/>
      <c r="E3" s="19"/>
      <c r="F3" s="2"/>
      <c r="G3" s="2"/>
      <c r="H3" s="2"/>
    </row>
    <row r="4" spans="2:8" ht="26.4" x14ac:dyDescent="0.3">
      <c r="B4" s="42" t="s">
        <v>7</v>
      </c>
      <c r="C4" s="62" t="s">
        <v>194</v>
      </c>
      <c r="D4" s="62" t="s">
        <v>196</v>
      </c>
      <c r="E4" s="62" t="s">
        <v>197</v>
      </c>
      <c r="F4" s="62" t="s">
        <v>198</v>
      </c>
      <c r="G4" s="42" t="s">
        <v>15</v>
      </c>
      <c r="H4" s="42" t="s">
        <v>46</v>
      </c>
    </row>
    <row r="5" spans="2:8" ht="15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ht="15" x14ac:dyDescent="0.25">
      <c r="B6" s="6" t="s">
        <v>36</v>
      </c>
      <c r="C6" s="44">
        <f>C7+C9+C11+C14+C17+C19</f>
        <v>4490367.5999999996</v>
      </c>
      <c r="D6" s="44"/>
      <c r="E6" s="44">
        <f>E7+E9+E11+E14+E17+E19</f>
        <v>5509411.9000000004</v>
      </c>
      <c r="F6" s="44">
        <f>F7+F9+F11+F14+F17+F19</f>
        <v>5850354.7599999998</v>
      </c>
      <c r="G6" s="45">
        <f>F6/C6*100</f>
        <v>130.28676672261753</v>
      </c>
      <c r="H6" s="45">
        <f>F6/E6*100</f>
        <v>106.18837121254265</v>
      </c>
    </row>
    <row r="7" spans="2:8" x14ac:dyDescent="0.3">
      <c r="B7" s="6" t="s">
        <v>34</v>
      </c>
      <c r="C7" s="44">
        <v>77153</v>
      </c>
      <c r="D7" s="44"/>
      <c r="E7" s="44">
        <v>332802</v>
      </c>
      <c r="F7" s="44">
        <v>332802</v>
      </c>
      <c r="G7" s="45">
        <f t="shared" ref="G7:G30" si="0">F7/C7*100</f>
        <v>431.35328503104222</v>
      </c>
      <c r="H7" s="45">
        <f t="shared" ref="H7:H36" si="1">F7/E7*100</f>
        <v>100</v>
      </c>
    </row>
    <row r="8" spans="2:8" x14ac:dyDescent="0.3">
      <c r="B8" s="34" t="s">
        <v>33</v>
      </c>
      <c r="C8" s="44">
        <v>77153</v>
      </c>
      <c r="D8" s="44"/>
      <c r="E8" s="44">
        <v>332802</v>
      </c>
      <c r="F8" s="44">
        <v>332802</v>
      </c>
      <c r="G8" s="45">
        <f t="shared" si="0"/>
        <v>431.35328503104222</v>
      </c>
      <c r="H8" s="45">
        <f t="shared" si="1"/>
        <v>100</v>
      </c>
    </row>
    <row r="9" spans="2:8" ht="15" x14ac:dyDescent="0.25">
      <c r="B9" s="6" t="s">
        <v>29</v>
      </c>
      <c r="C9" s="44">
        <v>1942868.18</v>
      </c>
      <c r="D9" s="44"/>
      <c r="E9" s="44">
        <v>1759400</v>
      </c>
      <c r="F9" s="44">
        <f>F10</f>
        <v>1806522.27</v>
      </c>
      <c r="G9" s="45">
        <f t="shared" si="0"/>
        <v>92.982235675917039</v>
      </c>
      <c r="H9" s="45">
        <f t="shared" si="1"/>
        <v>102.67831476639763</v>
      </c>
    </row>
    <row r="10" spans="2:8" x14ac:dyDescent="0.3">
      <c r="B10" s="32" t="s">
        <v>199</v>
      </c>
      <c r="C10" s="44">
        <v>1942868.18</v>
      </c>
      <c r="D10" s="44"/>
      <c r="E10" s="44">
        <v>1759400</v>
      </c>
      <c r="F10" s="44">
        <v>1806522.27</v>
      </c>
      <c r="G10" s="45">
        <f t="shared" si="0"/>
        <v>92.982235675917039</v>
      </c>
      <c r="H10" s="45">
        <f t="shared" si="1"/>
        <v>102.67831476639763</v>
      </c>
    </row>
    <row r="11" spans="2:8" ht="15" x14ac:dyDescent="0.25">
      <c r="B11" s="6" t="s">
        <v>145</v>
      </c>
      <c r="C11" s="44">
        <f>SUM(C12:C14)</f>
        <v>2468029.92</v>
      </c>
      <c r="D11" s="44"/>
      <c r="E11" s="44">
        <v>3235549.9</v>
      </c>
      <c r="F11" s="44">
        <f>SUM(F12:F13)</f>
        <v>2738460.23</v>
      </c>
      <c r="G11" s="45">
        <f t="shared" si="0"/>
        <v>110.95733515256573</v>
      </c>
      <c r="H11" s="45">
        <f t="shared" si="1"/>
        <v>84.636624828441072</v>
      </c>
    </row>
    <row r="12" spans="2:8" x14ac:dyDescent="0.3">
      <c r="B12" s="13" t="s">
        <v>146</v>
      </c>
      <c r="C12" s="44">
        <v>2437702.7999999998</v>
      </c>
      <c r="D12" s="44"/>
      <c r="E12" s="44">
        <v>3202531.96</v>
      </c>
      <c r="F12" s="44">
        <v>2705442.29</v>
      </c>
      <c r="G12" s="45">
        <f t="shared" si="0"/>
        <v>110.98327039703118</v>
      </c>
      <c r="H12" s="45">
        <f t="shared" si="1"/>
        <v>84.478229219607854</v>
      </c>
    </row>
    <row r="13" spans="2:8" x14ac:dyDescent="0.3">
      <c r="B13" s="13" t="s">
        <v>147</v>
      </c>
      <c r="C13" s="44">
        <v>28010.62</v>
      </c>
      <c r="D13" s="44"/>
      <c r="E13" s="44">
        <v>33017.94</v>
      </c>
      <c r="F13" s="44">
        <v>33017.94</v>
      </c>
      <c r="G13" s="45">
        <f t="shared" si="0"/>
        <v>117.87650541116193</v>
      </c>
      <c r="H13" s="45">
        <f t="shared" si="1"/>
        <v>100</v>
      </c>
    </row>
    <row r="14" spans="2:8" x14ac:dyDescent="0.3">
      <c r="B14" s="50" t="s">
        <v>148</v>
      </c>
      <c r="C14" s="44">
        <v>2316.5</v>
      </c>
      <c r="D14" s="44"/>
      <c r="E14" s="44">
        <f>E16+E15</f>
        <v>166000</v>
      </c>
      <c r="F14" s="44">
        <f>SUM(F15:F16)</f>
        <v>957486.69</v>
      </c>
      <c r="G14" s="135">
        <f t="shared" si="0"/>
        <v>41333.334340600035</v>
      </c>
      <c r="H14" s="45">
        <f t="shared" si="1"/>
        <v>576.79921084337343</v>
      </c>
    </row>
    <row r="15" spans="2:8" x14ac:dyDescent="0.3">
      <c r="B15" s="13" t="s">
        <v>149</v>
      </c>
      <c r="C15" s="44"/>
      <c r="D15" s="44"/>
      <c r="E15" s="44">
        <v>140000</v>
      </c>
      <c r="F15" s="44">
        <v>927847.95</v>
      </c>
      <c r="G15" s="45"/>
      <c r="H15" s="45">
        <f t="shared" si="1"/>
        <v>662.74853571428571</v>
      </c>
    </row>
    <row r="16" spans="2:8" x14ac:dyDescent="0.3">
      <c r="B16" s="13" t="s">
        <v>150</v>
      </c>
      <c r="C16" s="44"/>
      <c r="D16" s="44"/>
      <c r="E16" s="44">
        <v>26000</v>
      </c>
      <c r="F16" s="44">
        <v>29638.74</v>
      </c>
      <c r="G16" s="45"/>
      <c r="H16" s="45">
        <f t="shared" si="1"/>
        <v>113.99515384615387</v>
      </c>
    </row>
    <row r="17" spans="2:8" ht="15" x14ac:dyDescent="0.25">
      <c r="B17" s="51" t="s">
        <v>151</v>
      </c>
      <c r="C17" s="44"/>
      <c r="D17" s="44"/>
      <c r="E17" s="44">
        <f t="shared" ref="E17" si="2">E18</f>
        <v>500</v>
      </c>
      <c r="F17" s="44"/>
      <c r="G17" s="45"/>
      <c r="H17" s="45"/>
    </row>
    <row r="18" spans="2:8" ht="15" x14ac:dyDescent="0.25">
      <c r="B18" s="13" t="s">
        <v>152</v>
      </c>
      <c r="C18" s="44"/>
      <c r="D18" s="44"/>
      <c r="E18" s="44">
        <v>500</v>
      </c>
      <c r="F18" s="44"/>
      <c r="G18" s="45"/>
      <c r="H18" s="45"/>
    </row>
    <row r="19" spans="2:8" ht="15" x14ac:dyDescent="0.25">
      <c r="B19" s="9" t="s">
        <v>153</v>
      </c>
      <c r="C19" s="44"/>
      <c r="D19" s="44"/>
      <c r="E19" s="44">
        <v>15160</v>
      </c>
      <c r="F19" s="44">
        <v>15083.57</v>
      </c>
      <c r="G19" s="45"/>
      <c r="H19" s="45">
        <f t="shared" si="1"/>
        <v>99.495844327176769</v>
      </c>
    </row>
    <row r="20" spans="2:8" ht="26.4" x14ac:dyDescent="0.3">
      <c r="B20" s="13" t="s">
        <v>154</v>
      </c>
      <c r="C20" s="44"/>
      <c r="D20" s="44"/>
      <c r="E20" s="44">
        <v>15160</v>
      </c>
      <c r="F20" s="44">
        <v>15083.57</v>
      </c>
      <c r="G20" s="45"/>
      <c r="H20" s="45">
        <f t="shared" si="1"/>
        <v>99.495844327176769</v>
      </c>
    </row>
    <row r="21" spans="2:8" s="59" customFormat="1" x14ac:dyDescent="0.3">
      <c r="C21" s="44"/>
      <c r="D21" s="44"/>
      <c r="E21" s="44"/>
      <c r="F21" s="44"/>
    </row>
    <row r="22" spans="2:8" ht="15.75" customHeight="1" x14ac:dyDescent="0.25">
      <c r="B22" s="6" t="s">
        <v>35</v>
      </c>
      <c r="C22" s="44">
        <f>C23+C25+C27+C30+C33+C35</f>
        <v>4610731.7</v>
      </c>
      <c r="D22" s="44"/>
      <c r="E22" s="44">
        <f>E23+E25+E27+E30+E33+E35</f>
        <v>5434415</v>
      </c>
      <c r="F22" s="44">
        <f>F23+F25+F27+F30+F33+F35</f>
        <v>5660667.46</v>
      </c>
      <c r="G22" s="45">
        <f t="shared" si="0"/>
        <v>122.77156486897729</v>
      </c>
      <c r="H22" s="45">
        <f t="shared" si="1"/>
        <v>104.16332687142958</v>
      </c>
    </row>
    <row r="23" spans="2:8" ht="15.75" customHeight="1" x14ac:dyDescent="0.3">
      <c r="B23" s="6" t="s">
        <v>34</v>
      </c>
      <c r="C23" s="44">
        <v>77153</v>
      </c>
      <c r="D23" s="44"/>
      <c r="E23" s="44">
        <v>332802</v>
      </c>
      <c r="F23" s="44">
        <v>332802</v>
      </c>
      <c r="G23" s="45">
        <f t="shared" si="0"/>
        <v>431.35328503104222</v>
      </c>
      <c r="H23" s="45">
        <f t="shared" si="1"/>
        <v>100</v>
      </c>
    </row>
    <row r="24" spans="2:8" x14ac:dyDescent="0.3">
      <c r="B24" s="34" t="s">
        <v>33</v>
      </c>
      <c r="C24" s="44">
        <v>77153</v>
      </c>
      <c r="D24" s="44"/>
      <c r="E24" s="44">
        <v>332802</v>
      </c>
      <c r="F24" s="44">
        <v>332802</v>
      </c>
      <c r="G24" s="45">
        <f t="shared" si="0"/>
        <v>431.35328503104222</v>
      </c>
      <c r="H24" s="45">
        <f t="shared" si="1"/>
        <v>100</v>
      </c>
    </row>
    <row r="25" spans="2:8" x14ac:dyDescent="0.3">
      <c r="B25" s="24" t="s">
        <v>29</v>
      </c>
      <c r="C25" s="44">
        <v>1942868.18</v>
      </c>
      <c r="D25" s="44"/>
      <c r="E25" s="44">
        <v>1759400</v>
      </c>
      <c r="F25" s="44">
        <v>1806522.27</v>
      </c>
      <c r="G25" s="45">
        <f t="shared" si="0"/>
        <v>92.982235675917039</v>
      </c>
      <c r="H25" s="45">
        <f t="shared" si="1"/>
        <v>102.67831476639763</v>
      </c>
    </row>
    <row r="26" spans="2:8" x14ac:dyDescent="0.3">
      <c r="B26" s="8" t="s">
        <v>155</v>
      </c>
      <c r="C26" s="44">
        <v>1942868.18</v>
      </c>
      <c r="D26" s="44"/>
      <c r="E26" s="44">
        <v>1759400</v>
      </c>
      <c r="F26" s="44">
        <v>1806522.27</v>
      </c>
      <c r="G26" s="45">
        <f t="shared" si="0"/>
        <v>92.982235675917039</v>
      </c>
      <c r="H26" s="45">
        <f t="shared" si="1"/>
        <v>102.67831476639763</v>
      </c>
    </row>
    <row r="27" spans="2:8" ht="15" x14ac:dyDescent="0.25">
      <c r="B27" s="9" t="s">
        <v>145</v>
      </c>
      <c r="C27" s="44">
        <v>2588394.02</v>
      </c>
      <c r="D27" s="44"/>
      <c r="E27" s="44">
        <f>E28+E29</f>
        <v>3149553</v>
      </c>
      <c r="F27" s="44">
        <f>SUM(F28:F29)</f>
        <v>2860371.31</v>
      </c>
      <c r="G27" s="45">
        <f t="shared" si="0"/>
        <v>110.50756909104589</v>
      </c>
      <c r="H27" s="45">
        <f t="shared" si="1"/>
        <v>90.818325965621156</v>
      </c>
    </row>
    <row r="28" spans="2:8" x14ac:dyDescent="0.3">
      <c r="B28" s="8" t="s">
        <v>156</v>
      </c>
      <c r="C28" s="44">
        <v>2560383.4</v>
      </c>
      <c r="D28" s="44"/>
      <c r="E28" s="44">
        <v>3116535.06</v>
      </c>
      <c r="F28" s="44">
        <v>2827353.37</v>
      </c>
      <c r="G28" s="45">
        <f t="shared" si="0"/>
        <v>110.42695285401398</v>
      </c>
      <c r="H28" s="45">
        <f t="shared" si="1"/>
        <v>90.721051281868142</v>
      </c>
    </row>
    <row r="29" spans="2:8" x14ac:dyDescent="0.3">
      <c r="B29" s="8" t="s">
        <v>147</v>
      </c>
      <c r="C29" s="44">
        <v>28010.62</v>
      </c>
      <c r="D29" s="44"/>
      <c r="E29" s="44">
        <v>33017.94</v>
      </c>
      <c r="F29" s="44">
        <v>33017.94</v>
      </c>
      <c r="G29" s="45">
        <f t="shared" si="0"/>
        <v>117.87650541116193</v>
      </c>
      <c r="H29" s="45">
        <f t="shared" si="1"/>
        <v>100</v>
      </c>
    </row>
    <row r="30" spans="2:8" x14ac:dyDescent="0.3">
      <c r="B30" s="9" t="s">
        <v>148</v>
      </c>
      <c r="C30" s="44">
        <v>2316.5</v>
      </c>
      <c r="D30" s="44"/>
      <c r="E30" s="44">
        <v>177000</v>
      </c>
      <c r="F30" s="44">
        <f>SUM(F31:F32)</f>
        <v>645888.30999999994</v>
      </c>
      <c r="G30" s="45">
        <f t="shared" si="0"/>
        <v>27882.076840060432</v>
      </c>
      <c r="H30" s="45">
        <f t="shared" si="1"/>
        <v>364.90864971751409</v>
      </c>
    </row>
    <row r="31" spans="2:8" x14ac:dyDescent="0.3">
      <c r="B31" s="8" t="s">
        <v>157</v>
      </c>
      <c r="C31" s="44"/>
      <c r="D31" s="44"/>
      <c r="E31" s="44">
        <v>151000</v>
      </c>
      <c r="F31" s="44">
        <v>615466.22</v>
      </c>
      <c r="G31" s="45"/>
      <c r="H31" s="45">
        <f t="shared" si="1"/>
        <v>407.59352317880797</v>
      </c>
    </row>
    <row r="32" spans="2:8" x14ac:dyDescent="0.3">
      <c r="B32" s="13" t="s">
        <v>150</v>
      </c>
      <c r="C32" s="44"/>
      <c r="D32" s="44"/>
      <c r="E32" s="44">
        <v>26000</v>
      </c>
      <c r="F32" s="44">
        <v>30422.09</v>
      </c>
      <c r="G32" s="45"/>
      <c r="H32" s="45">
        <f t="shared" si="1"/>
        <v>117.00803846153846</v>
      </c>
    </row>
    <row r="33" spans="2:8" ht="15" x14ac:dyDescent="0.25">
      <c r="B33" s="51" t="s">
        <v>151</v>
      </c>
      <c r="C33" s="44"/>
      <c r="D33" s="44"/>
      <c r="E33" s="44">
        <v>500</v>
      </c>
      <c r="F33" s="44"/>
      <c r="G33" s="45"/>
      <c r="H33" s="45"/>
    </row>
    <row r="34" spans="2:8" x14ac:dyDescent="0.3">
      <c r="B34" s="13" t="s">
        <v>152</v>
      </c>
      <c r="C34" s="44"/>
      <c r="D34" s="44"/>
      <c r="E34" s="44">
        <v>500</v>
      </c>
      <c r="F34" s="44"/>
      <c r="G34" s="45"/>
      <c r="H34" s="45"/>
    </row>
    <row r="35" spans="2:8" x14ac:dyDescent="0.3">
      <c r="B35" s="9" t="s">
        <v>153</v>
      </c>
      <c r="C35" s="44"/>
      <c r="D35" s="44"/>
      <c r="E35" s="44">
        <v>15160</v>
      </c>
      <c r="F35" s="44">
        <v>15083.57</v>
      </c>
      <c r="G35" s="45"/>
      <c r="H35" s="45">
        <f t="shared" si="1"/>
        <v>99.495844327176769</v>
      </c>
    </row>
    <row r="36" spans="2:8" ht="26.4" x14ac:dyDescent="0.3">
      <c r="B36" s="13" t="s">
        <v>154</v>
      </c>
      <c r="C36" s="44"/>
      <c r="D36" s="44"/>
      <c r="E36" s="44">
        <v>15160</v>
      </c>
      <c r="F36" s="44">
        <v>15083.57</v>
      </c>
      <c r="G36" s="45"/>
      <c r="H36" s="45">
        <f t="shared" si="1"/>
        <v>99.495844327176769</v>
      </c>
    </row>
  </sheetData>
  <mergeCells count="1">
    <mergeCell ref="B2:H2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"/>
  <sheetViews>
    <sheetView showGridLines="0" topLeftCell="B1" workbookViewId="0">
      <selection activeCell="C29" sqref="C29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8" x14ac:dyDescent="0.25">
      <c r="B1" s="19"/>
      <c r="C1" s="19"/>
      <c r="D1" s="19"/>
      <c r="E1" s="19"/>
      <c r="F1" s="2"/>
      <c r="G1" s="2"/>
      <c r="H1" s="2"/>
    </row>
    <row r="2" spans="2:8" ht="15.75" customHeight="1" x14ac:dyDescent="0.3">
      <c r="B2" s="105" t="s">
        <v>44</v>
      </c>
      <c r="C2" s="105"/>
      <c r="D2" s="105"/>
      <c r="E2" s="105"/>
      <c r="F2" s="105"/>
      <c r="G2" s="105"/>
      <c r="H2" s="105"/>
    </row>
    <row r="3" spans="2:8" ht="18" x14ac:dyDescent="0.25">
      <c r="B3" s="19"/>
      <c r="C3" s="19"/>
      <c r="D3" s="19"/>
      <c r="E3" s="19"/>
      <c r="F3" s="2"/>
      <c r="G3" s="2"/>
      <c r="H3" s="2"/>
    </row>
    <row r="4" spans="2:8" ht="26.4" x14ac:dyDescent="0.3">
      <c r="B4" s="62" t="s">
        <v>7</v>
      </c>
      <c r="C4" s="62" t="s">
        <v>194</v>
      </c>
      <c r="D4" s="62" t="s">
        <v>196</v>
      </c>
      <c r="E4" s="62" t="s">
        <v>197</v>
      </c>
      <c r="F4" s="62" t="s">
        <v>198</v>
      </c>
      <c r="G4" s="42" t="s">
        <v>15</v>
      </c>
      <c r="H4" s="42" t="s">
        <v>46</v>
      </c>
    </row>
    <row r="5" spans="2:8" ht="15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ht="15.75" customHeight="1" x14ac:dyDescent="0.25">
      <c r="B6" s="6" t="s">
        <v>35</v>
      </c>
      <c r="C6" s="44">
        <v>4610731.7</v>
      </c>
      <c r="D6" s="44"/>
      <c r="E6" s="44">
        <v>5434415</v>
      </c>
      <c r="F6" s="44">
        <v>5660667.46</v>
      </c>
      <c r="G6" s="45">
        <f>F6/C6*100</f>
        <v>122.77156486897729</v>
      </c>
      <c r="H6" s="45">
        <f>F6/E6*100</f>
        <v>104.16332687142958</v>
      </c>
    </row>
    <row r="7" spans="2:8" ht="15.75" customHeight="1" x14ac:dyDescent="0.25">
      <c r="B7" s="6" t="s">
        <v>158</v>
      </c>
      <c r="C7" s="44">
        <v>4610731.7</v>
      </c>
      <c r="D7" s="44"/>
      <c r="E7" s="44">
        <v>5434415</v>
      </c>
      <c r="F7" s="44">
        <v>5660667.46</v>
      </c>
      <c r="G7" s="45">
        <f t="shared" ref="G7:G8" si="0">F7/C7*100</f>
        <v>122.77156486897729</v>
      </c>
      <c r="H7" s="45">
        <f t="shared" ref="H7:H9" si="1">F7/E7*100</f>
        <v>104.16332687142958</v>
      </c>
    </row>
    <row r="8" spans="2:8" ht="26.4" x14ac:dyDescent="0.3">
      <c r="B8" s="13" t="s">
        <v>200</v>
      </c>
      <c r="C8" s="44">
        <v>4610731.7</v>
      </c>
      <c r="D8" s="44"/>
      <c r="E8" s="44">
        <v>5408534</v>
      </c>
      <c r="F8" s="44">
        <v>5634786.46</v>
      </c>
      <c r="G8" s="45">
        <f t="shared" si="0"/>
        <v>122.2102439836176</v>
      </c>
      <c r="H8" s="45">
        <f t="shared" si="1"/>
        <v>104.18324928714509</v>
      </c>
    </row>
    <row r="9" spans="2:8" ht="26.4" x14ac:dyDescent="0.3">
      <c r="B9" s="13" t="s">
        <v>172</v>
      </c>
      <c r="C9" s="4"/>
      <c r="D9" s="4"/>
      <c r="E9" s="44">
        <v>25881</v>
      </c>
      <c r="F9" s="44">
        <v>25881</v>
      </c>
      <c r="G9" s="45"/>
      <c r="H9" s="45">
        <f t="shared" si="1"/>
        <v>100</v>
      </c>
    </row>
    <row r="10" spans="2:8" x14ac:dyDescent="0.3">
      <c r="E10" s="59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showGridLines="0" topLeftCell="B1" workbookViewId="0">
      <selection activeCell="H11" sqref="H11"/>
    </sheetView>
  </sheetViews>
  <sheetFormatPr defaultRowHeight="14.4" x14ac:dyDescent="0.3"/>
  <cols>
    <col min="2" max="2" width="7.44140625" bestFit="1" customWidth="1"/>
    <col min="3" max="3" width="8.44140625" bestFit="1" customWidth="1"/>
    <col min="4" max="4" width="8.44140625" customWidth="1"/>
    <col min="5" max="5" width="7.33203125" customWidth="1"/>
    <col min="6" max="10" width="25.33203125" customWidth="1"/>
    <col min="11" max="12" width="15.6640625" customWidth="1"/>
  </cols>
  <sheetData>
    <row r="1" spans="2:12" ht="18" customHeight="1" x14ac:dyDescent="0.25"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2:12" ht="18" customHeight="1" x14ac:dyDescent="0.3">
      <c r="B2" s="105" t="s">
        <v>61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2:12" ht="15.75" customHeight="1" x14ac:dyDescent="0.3">
      <c r="B3" s="105" t="s">
        <v>38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2:12" ht="18" x14ac:dyDescent="0.25">
      <c r="B4" s="19"/>
      <c r="C4" s="19"/>
      <c r="D4" s="19"/>
      <c r="E4" s="19"/>
      <c r="F4" s="19"/>
      <c r="G4" s="19"/>
      <c r="H4" s="19"/>
      <c r="I4" s="19"/>
      <c r="J4" s="2"/>
      <c r="K4" s="2"/>
      <c r="L4" s="2"/>
    </row>
    <row r="5" spans="2:12" ht="25.5" customHeight="1" x14ac:dyDescent="0.3">
      <c r="B5" s="115" t="s">
        <v>7</v>
      </c>
      <c r="C5" s="116"/>
      <c r="D5" s="116"/>
      <c r="E5" s="116"/>
      <c r="F5" s="117"/>
      <c r="G5" s="62" t="s">
        <v>194</v>
      </c>
      <c r="H5" s="62" t="s">
        <v>196</v>
      </c>
      <c r="I5" s="62" t="s">
        <v>197</v>
      </c>
      <c r="J5" s="62" t="s">
        <v>198</v>
      </c>
      <c r="K5" s="43" t="s">
        <v>15</v>
      </c>
      <c r="L5" s="43" t="s">
        <v>46</v>
      </c>
    </row>
    <row r="6" spans="2:12" ht="15" x14ac:dyDescent="0.25">
      <c r="B6" s="115">
        <v>1</v>
      </c>
      <c r="C6" s="116"/>
      <c r="D6" s="116"/>
      <c r="E6" s="116"/>
      <c r="F6" s="117"/>
      <c r="G6" s="43">
        <v>2</v>
      </c>
      <c r="H6" s="43">
        <v>3</v>
      </c>
      <c r="I6" s="43">
        <v>4</v>
      </c>
      <c r="J6" s="43">
        <v>5</v>
      </c>
      <c r="K6" s="43" t="s">
        <v>17</v>
      </c>
      <c r="L6" s="43" t="s">
        <v>18</v>
      </c>
    </row>
    <row r="7" spans="2:12" ht="26.4" x14ac:dyDescent="0.3">
      <c r="B7" s="6">
        <v>8</v>
      </c>
      <c r="C7" s="6"/>
      <c r="D7" s="6"/>
      <c r="E7" s="6"/>
      <c r="F7" s="6" t="s">
        <v>9</v>
      </c>
      <c r="G7" s="44"/>
      <c r="H7" s="44"/>
      <c r="I7" s="44"/>
      <c r="J7" s="45"/>
      <c r="K7" s="30"/>
      <c r="L7" s="30"/>
    </row>
    <row r="8" spans="2:12" ht="25.5" x14ac:dyDescent="0.25">
      <c r="B8" s="6"/>
      <c r="C8" s="11">
        <v>81</v>
      </c>
      <c r="D8" s="11"/>
      <c r="E8" s="11"/>
      <c r="F8" s="11" t="s">
        <v>173</v>
      </c>
      <c r="G8" s="44"/>
      <c r="H8" s="44"/>
      <c r="I8" s="44"/>
      <c r="J8" s="45"/>
      <c r="K8" s="30"/>
      <c r="L8" s="30"/>
    </row>
    <row r="9" spans="2:12" ht="43.2" customHeight="1" x14ac:dyDescent="0.3">
      <c r="B9" s="6"/>
      <c r="C9" s="11"/>
      <c r="D9" s="11">
        <v>816</v>
      </c>
      <c r="E9" s="11"/>
      <c r="F9" s="11" t="s">
        <v>176</v>
      </c>
      <c r="G9" s="44"/>
      <c r="H9" s="44"/>
      <c r="I9" s="44"/>
      <c r="J9" s="45"/>
      <c r="K9" s="30"/>
      <c r="L9" s="30"/>
    </row>
    <row r="10" spans="2:12" ht="38.4" customHeight="1" x14ac:dyDescent="0.3">
      <c r="B10" s="6"/>
      <c r="C10" s="11"/>
      <c r="D10" s="11"/>
      <c r="E10" s="11">
        <v>8163</v>
      </c>
      <c r="F10" s="11" t="s">
        <v>177</v>
      </c>
      <c r="G10" s="44"/>
      <c r="H10" s="44"/>
      <c r="I10" s="44"/>
      <c r="J10" s="45"/>
      <c r="K10" s="30"/>
      <c r="L10" s="30"/>
    </row>
    <row r="11" spans="2:12" ht="26.4" x14ac:dyDescent="0.3">
      <c r="B11" s="7"/>
      <c r="C11" s="7"/>
      <c r="D11" s="7">
        <v>818</v>
      </c>
      <c r="E11" s="7"/>
      <c r="F11" s="31" t="s">
        <v>174</v>
      </c>
      <c r="G11" s="44">
        <v>729975.45</v>
      </c>
      <c r="H11" s="44"/>
      <c r="I11" s="44"/>
      <c r="J11" s="45"/>
      <c r="K11" s="30"/>
      <c r="L11" s="30"/>
    </row>
    <row r="12" spans="2:12" ht="39.6" x14ac:dyDescent="0.3">
      <c r="B12" s="7"/>
      <c r="C12" s="7"/>
      <c r="D12" s="7"/>
      <c r="E12" s="7">
        <v>8181</v>
      </c>
      <c r="F12" s="31" t="s">
        <v>175</v>
      </c>
      <c r="G12" s="44">
        <v>729975.45</v>
      </c>
      <c r="H12" s="44"/>
      <c r="I12" s="44"/>
      <c r="J12" s="45"/>
      <c r="K12" s="30"/>
      <c r="L12" s="30"/>
    </row>
    <row r="13" spans="2:12" ht="30.6" customHeight="1" x14ac:dyDescent="0.3">
      <c r="B13" s="7"/>
      <c r="C13" s="7"/>
      <c r="D13" s="7"/>
      <c r="E13" s="8"/>
      <c r="F13" s="13"/>
      <c r="G13" s="44"/>
      <c r="H13" s="44"/>
      <c r="I13" s="44"/>
      <c r="J13" s="45"/>
      <c r="K13" s="30"/>
      <c r="L13" s="30"/>
    </row>
    <row r="14" spans="2:12" ht="25.5" x14ac:dyDescent="0.25">
      <c r="B14" s="9">
        <v>5</v>
      </c>
      <c r="C14" s="10"/>
      <c r="D14" s="10"/>
      <c r="E14" s="10"/>
      <c r="F14" s="24" t="s">
        <v>10</v>
      </c>
      <c r="G14" s="44"/>
      <c r="H14" s="44"/>
      <c r="I14" s="44"/>
      <c r="J14" s="45"/>
      <c r="K14" s="30"/>
      <c r="L14" s="30"/>
    </row>
    <row r="15" spans="2:12" ht="25.5" x14ac:dyDescent="0.25">
      <c r="B15" s="11"/>
      <c r="C15" s="11">
        <v>54</v>
      </c>
      <c r="D15" s="11"/>
      <c r="E15" s="11"/>
      <c r="F15" s="25" t="s">
        <v>14</v>
      </c>
      <c r="G15" s="44"/>
      <c r="H15" s="44"/>
      <c r="I15" s="56"/>
      <c r="J15" s="45"/>
      <c r="K15" s="30"/>
      <c r="L15" s="30"/>
    </row>
    <row r="16" spans="2:12" ht="66" x14ac:dyDescent="0.3">
      <c r="B16" s="11"/>
      <c r="C16" s="11"/>
      <c r="D16" s="11">
        <v>541</v>
      </c>
      <c r="E16" s="31"/>
      <c r="F16" s="31" t="s">
        <v>39</v>
      </c>
      <c r="G16" s="44"/>
      <c r="H16" s="44"/>
      <c r="I16" s="56"/>
      <c r="J16" s="45"/>
      <c r="K16" s="30"/>
      <c r="L16" s="30"/>
    </row>
    <row r="17" spans="2:12" ht="39.6" x14ac:dyDescent="0.3">
      <c r="B17" s="11"/>
      <c r="C17" s="11"/>
      <c r="D17" s="11"/>
      <c r="E17" s="31">
        <v>5413</v>
      </c>
      <c r="F17" s="31" t="s">
        <v>40</v>
      </c>
      <c r="G17" s="4"/>
      <c r="H17" s="4"/>
      <c r="I17" s="5"/>
      <c r="J17" s="30"/>
      <c r="K17" s="30"/>
      <c r="L17" s="30"/>
    </row>
    <row r="18" spans="2:12" ht="21.6" customHeight="1" x14ac:dyDescent="0.3">
      <c r="B18" s="12"/>
      <c r="C18" s="10"/>
      <c r="D18" s="10"/>
      <c r="E18" s="10"/>
      <c r="F18" s="24"/>
      <c r="G18" s="4"/>
      <c r="H18" s="4"/>
      <c r="I18" s="4"/>
      <c r="J18" s="30"/>
      <c r="K18" s="30"/>
      <c r="L18" s="30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6"/>
  <sheetViews>
    <sheetView showGridLines="0" workbookViewId="0">
      <selection activeCell="D21" sqref="D21"/>
    </sheetView>
  </sheetViews>
  <sheetFormatPr defaultRowHeight="14.4" x14ac:dyDescent="0.3"/>
  <cols>
    <col min="2" max="2" width="37.6640625" customWidth="1"/>
    <col min="3" max="6" width="25.33203125" customWidth="1"/>
    <col min="7" max="8" width="15.6640625" customWidth="1"/>
  </cols>
  <sheetData>
    <row r="1" spans="2:8" ht="18" x14ac:dyDescent="0.25">
      <c r="B1" s="19"/>
      <c r="C1" s="19"/>
      <c r="D1" s="19"/>
      <c r="E1" s="19"/>
      <c r="F1" s="2"/>
      <c r="G1" s="2"/>
      <c r="H1" s="2"/>
    </row>
    <row r="2" spans="2:8" ht="15.75" customHeight="1" x14ac:dyDescent="0.3">
      <c r="B2" s="105" t="s">
        <v>41</v>
      </c>
      <c r="C2" s="105"/>
      <c r="D2" s="105"/>
      <c r="E2" s="105"/>
      <c r="F2" s="105"/>
      <c r="G2" s="105"/>
      <c r="H2" s="105"/>
    </row>
    <row r="3" spans="2:8" ht="18" x14ac:dyDescent="0.25">
      <c r="B3" s="19"/>
      <c r="C3" s="19"/>
      <c r="D3" s="19"/>
      <c r="E3" s="19"/>
      <c r="F3" s="2"/>
      <c r="G3" s="2"/>
      <c r="H3" s="2"/>
    </row>
    <row r="4" spans="2:8" ht="26.4" x14ac:dyDescent="0.3">
      <c r="B4" s="42" t="s">
        <v>7</v>
      </c>
      <c r="C4" s="62" t="s">
        <v>194</v>
      </c>
      <c r="D4" s="62" t="s">
        <v>196</v>
      </c>
      <c r="E4" s="62" t="s">
        <v>197</v>
      </c>
      <c r="F4" s="62" t="s">
        <v>198</v>
      </c>
      <c r="G4" s="42" t="s">
        <v>15</v>
      </c>
      <c r="H4" s="42" t="s">
        <v>46</v>
      </c>
    </row>
    <row r="5" spans="2:8" ht="15" x14ac:dyDescent="0.25"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 t="s">
        <v>17</v>
      </c>
      <c r="H5" s="42" t="s">
        <v>18</v>
      </c>
    </row>
    <row r="6" spans="2:8" ht="15" x14ac:dyDescent="0.25">
      <c r="B6" s="6" t="s">
        <v>42</v>
      </c>
      <c r="C6" s="4"/>
      <c r="D6" s="4"/>
      <c r="E6" s="5"/>
      <c r="F6" s="30"/>
      <c r="G6" s="30"/>
      <c r="H6" s="30"/>
    </row>
    <row r="7" spans="2:8" x14ac:dyDescent="0.3">
      <c r="B7" s="6" t="s">
        <v>34</v>
      </c>
      <c r="C7" s="4"/>
      <c r="D7" s="4"/>
      <c r="E7" s="4"/>
      <c r="F7" s="30"/>
      <c r="G7" s="30"/>
      <c r="H7" s="30"/>
    </row>
    <row r="8" spans="2:8" x14ac:dyDescent="0.3">
      <c r="B8" s="34" t="s">
        <v>33</v>
      </c>
      <c r="C8" s="4"/>
      <c r="D8" s="4"/>
      <c r="E8" s="4"/>
      <c r="F8" s="30"/>
      <c r="G8" s="30"/>
      <c r="H8" s="30"/>
    </row>
    <row r="9" spans="2:8" x14ac:dyDescent="0.3">
      <c r="B9" s="33" t="s">
        <v>32</v>
      </c>
      <c r="C9" s="4"/>
      <c r="D9" s="4"/>
      <c r="E9" s="4"/>
      <c r="F9" s="30"/>
      <c r="G9" s="30"/>
      <c r="H9" s="30"/>
    </row>
    <row r="10" spans="2:8" x14ac:dyDescent="0.3">
      <c r="B10" s="33"/>
      <c r="C10" s="4"/>
      <c r="D10" s="4"/>
      <c r="E10" s="4"/>
      <c r="F10" s="30"/>
      <c r="G10" s="30"/>
      <c r="H10" s="30"/>
    </row>
    <row r="11" spans="2:8" ht="15" x14ac:dyDescent="0.25">
      <c r="B11" s="6" t="s">
        <v>31</v>
      </c>
      <c r="C11" s="4"/>
      <c r="D11" s="4"/>
      <c r="E11" s="5"/>
      <c r="F11" s="30"/>
      <c r="G11" s="30"/>
      <c r="H11" s="30"/>
    </row>
    <row r="12" spans="2:8" ht="15" x14ac:dyDescent="0.25">
      <c r="B12" s="32" t="s">
        <v>30</v>
      </c>
      <c r="C12" s="4"/>
      <c r="D12" s="4"/>
      <c r="E12" s="5"/>
      <c r="F12" s="30"/>
      <c r="G12" s="30"/>
      <c r="H12" s="30"/>
    </row>
    <row r="13" spans="2:8" ht="15" x14ac:dyDescent="0.25">
      <c r="B13" s="6" t="s">
        <v>29</v>
      </c>
      <c r="C13" s="4"/>
      <c r="D13" s="4"/>
      <c r="E13" s="5"/>
      <c r="F13" s="30"/>
      <c r="G13" s="30"/>
      <c r="H13" s="30"/>
    </row>
    <row r="14" spans="2:8" ht="15" x14ac:dyDescent="0.25">
      <c r="B14" s="32" t="s">
        <v>28</v>
      </c>
      <c r="C14" s="4"/>
      <c r="D14" s="4"/>
      <c r="E14" s="5"/>
      <c r="F14" s="30"/>
      <c r="G14" s="30"/>
      <c r="H14" s="30"/>
    </row>
    <row r="15" spans="2:8" x14ac:dyDescent="0.3">
      <c r="B15" s="11"/>
      <c r="C15" s="4"/>
      <c r="D15" s="4"/>
      <c r="E15" s="5"/>
      <c r="F15" s="30"/>
      <c r="G15" s="30"/>
      <c r="H15" s="30"/>
    </row>
    <row r="16" spans="2:8" ht="15" x14ac:dyDescent="0.25">
      <c r="B16" s="32"/>
      <c r="C16" s="4"/>
      <c r="D16" s="4"/>
      <c r="E16" s="5"/>
      <c r="F16" s="30"/>
      <c r="G16" s="30"/>
      <c r="H16" s="30"/>
    </row>
    <row r="17" spans="2:8" ht="15.75" customHeight="1" x14ac:dyDescent="0.25">
      <c r="B17" s="6" t="s">
        <v>43</v>
      </c>
      <c r="C17" s="4"/>
      <c r="D17" s="4"/>
      <c r="E17" s="5"/>
      <c r="F17" s="30"/>
      <c r="G17" s="30"/>
      <c r="H17" s="30"/>
    </row>
    <row r="18" spans="2:8" ht="15.75" customHeight="1" x14ac:dyDescent="0.3">
      <c r="B18" s="6" t="s">
        <v>34</v>
      </c>
      <c r="C18" s="4"/>
      <c r="D18" s="4"/>
      <c r="E18" s="4"/>
      <c r="F18" s="30"/>
      <c r="G18" s="30"/>
      <c r="H18" s="30"/>
    </row>
    <row r="19" spans="2:8" x14ac:dyDescent="0.3">
      <c r="B19" s="34" t="s">
        <v>33</v>
      </c>
      <c r="C19" s="4"/>
      <c r="D19" s="4"/>
      <c r="E19" s="4"/>
      <c r="F19" s="30"/>
      <c r="G19" s="30"/>
      <c r="H19" s="30"/>
    </row>
    <row r="20" spans="2:8" x14ac:dyDescent="0.3">
      <c r="B20" s="33" t="s">
        <v>32</v>
      </c>
      <c r="C20" s="4"/>
      <c r="D20" s="4"/>
      <c r="E20" s="4"/>
      <c r="F20" s="30"/>
      <c r="G20" s="30"/>
      <c r="H20" s="30"/>
    </row>
    <row r="21" spans="2:8" x14ac:dyDescent="0.3">
      <c r="B21" s="33"/>
      <c r="C21" s="4"/>
      <c r="D21" s="4"/>
      <c r="E21" s="4"/>
      <c r="F21" s="30"/>
      <c r="G21" s="30"/>
      <c r="H21" s="30"/>
    </row>
    <row r="22" spans="2:8" ht="15" x14ac:dyDescent="0.25">
      <c r="B22" s="6" t="s">
        <v>31</v>
      </c>
      <c r="C22" s="4"/>
      <c r="D22" s="4"/>
      <c r="E22" s="5"/>
      <c r="F22" s="30"/>
      <c r="G22" s="30"/>
      <c r="H22" s="30"/>
    </row>
    <row r="23" spans="2:8" ht="15" x14ac:dyDescent="0.25">
      <c r="B23" s="32" t="s">
        <v>30</v>
      </c>
      <c r="C23" s="4"/>
      <c r="D23" s="4"/>
      <c r="E23" s="5"/>
      <c r="F23" s="30"/>
      <c r="G23" s="30"/>
      <c r="H23" s="30"/>
    </row>
    <row r="24" spans="2:8" ht="15" x14ac:dyDescent="0.25">
      <c r="B24" s="6" t="s">
        <v>29</v>
      </c>
      <c r="C24" s="4"/>
      <c r="D24" s="4"/>
      <c r="E24" s="5"/>
      <c r="F24" s="30"/>
      <c r="G24" s="30"/>
      <c r="H24" s="30"/>
    </row>
    <row r="25" spans="2:8" ht="15" x14ac:dyDescent="0.25">
      <c r="B25" s="32" t="s">
        <v>28</v>
      </c>
      <c r="C25" s="4"/>
      <c r="D25" s="4"/>
      <c r="E25" s="5"/>
      <c r="F25" s="30"/>
      <c r="G25" s="30"/>
      <c r="H25" s="30"/>
    </row>
    <row r="26" spans="2:8" x14ac:dyDescent="0.3">
      <c r="B26" s="11"/>
      <c r="C26" s="4"/>
      <c r="D26" s="4"/>
      <c r="E26" s="5"/>
      <c r="F26" s="30"/>
      <c r="G26" s="30"/>
      <c r="H26" s="30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showGridLines="0" topLeftCell="B1" workbookViewId="0">
      <selection activeCell="G14" sqref="G14"/>
    </sheetView>
  </sheetViews>
  <sheetFormatPr defaultRowHeight="14.4" x14ac:dyDescent="0.3"/>
  <cols>
    <col min="1" max="1" width="9.109375" style="59" hidden="1" customWidth="1"/>
    <col min="2" max="2" width="7.44140625" style="59" bestFit="1" customWidth="1"/>
    <col min="3" max="3" width="8.44140625" style="59" bestFit="1" customWidth="1"/>
    <col min="4" max="4" width="18.109375" style="59" customWidth="1"/>
    <col min="5" max="5" width="42" style="59" customWidth="1"/>
    <col min="6" max="6" width="19.5546875" style="59" customWidth="1"/>
    <col min="7" max="7" width="19" style="59" customWidth="1"/>
    <col min="8" max="8" width="13.88671875" style="59" customWidth="1"/>
    <col min="9" max="16384" width="8.88671875" style="59"/>
  </cols>
  <sheetData>
    <row r="1" spans="2:12" ht="17.399999999999999" x14ac:dyDescent="0.3">
      <c r="B1" s="60"/>
      <c r="C1" s="60"/>
      <c r="D1" s="60"/>
      <c r="E1" s="60"/>
      <c r="F1" s="60"/>
      <c r="G1" s="60"/>
      <c r="H1" s="61"/>
    </row>
    <row r="2" spans="2:12" ht="18" customHeight="1" x14ac:dyDescent="0.3">
      <c r="B2" s="105" t="s">
        <v>11</v>
      </c>
      <c r="C2" s="121"/>
      <c r="D2" s="121"/>
      <c r="E2" s="121"/>
      <c r="F2" s="121"/>
      <c r="G2" s="121"/>
      <c r="H2" s="121"/>
    </row>
    <row r="3" spans="2:12" ht="17.399999999999999" x14ac:dyDescent="0.3">
      <c r="B3" s="60"/>
      <c r="C3" s="60"/>
      <c r="D3" s="60"/>
      <c r="E3" s="60"/>
      <c r="F3" s="60"/>
      <c r="G3" s="60"/>
      <c r="H3" s="61"/>
    </row>
    <row r="4" spans="2:12" ht="15.6" x14ac:dyDescent="0.3">
      <c r="B4" s="122" t="s">
        <v>62</v>
      </c>
      <c r="C4" s="122"/>
      <c r="D4" s="122"/>
      <c r="E4" s="122"/>
      <c r="F4" s="122"/>
      <c r="G4" s="122"/>
      <c r="H4" s="122"/>
    </row>
    <row r="5" spans="2:12" ht="16.5" customHeight="1" x14ac:dyDescent="0.3">
      <c r="B5" s="60"/>
      <c r="C5" s="60"/>
      <c r="D5" s="60"/>
      <c r="E5" s="60"/>
      <c r="F5" s="60"/>
      <c r="G5" s="60"/>
      <c r="H5" s="61"/>
    </row>
    <row r="6" spans="2:12" ht="39.6" x14ac:dyDescent="0.3">
      <c r="B6" s="115" t="s">
        <v>7</v>
      </c>
      <c r="C6" s="116"/>
      <c r="D6" s="116"/>
      <c r="E6" s="117"/>
      <c r="F6" s="62" t="s">
        <v>201</v>
      </c>
      <c r="G6" s="78" t="s">
        <v>198</v>
      </c>
      <c r="H6" s="62" t="s">
        <v>46</v>
      </c>
    </row>
    <row r="7" spans="2:12" s="29" customFormat="1" ht="15.75" customHeight="1" x14ac:dyDescent="0.2">
      <c r="B7" s="123">
        <v>1</v>
      </c>
      <c r="C7" s="124"/>
      <c r="D7" s="124"/>
      <c r="E7" s="125"/>
      <c r="F7" s="63">
        <v>3</v>
      </c>
      <c r="G7" s="63">
        <v>4</v>
      </c>
      <c r="H7" s="63" t="s">
        <v>45</v>
      </c>
    </row>
    <row r="8" spans="2:12" s="64" customFormat="1" ht="30" customHeight="1" x14ac:dyDescent="0.3">
      <c r="B8" s="126" t="s">
        <v>202</v>
      </c>
      <c r="C8" s="127"/>
      <c r="D8" s="128"/>
      <c r="E8" s="74" t="s">
        <v>203</v>
      </c>
      <c r="F8" s="67">
        <f>F9+F14</f>
        <v>5434415.0000000009</v>
      </c>
      <c r="G8" s="86">
        <f>G9+G14</f>
        <v>5660667.46</v>
      </c>
      <c r="H8" s="79">
        <f>G8/F8*100</f>
        <v>104.16332687142958</v>
      </c>
    </row>
    <row r="9" spans="2:12" s="80" customFormat="1" ht="30" customHeight="1" x14ac:dyDescent="0.3">
      <c r="B9" s="118" t="s">
        <v>191</v>
      </c>
      <c r="C9" s="119"/>
      <c r="D9" s="120"/>
      <c r="E9" s="71" t="s">
        <v>164</v>
      </c>
      <c r="F9" s="67">
        <f>F10</f>
        <v>33017.94</v>
      </c>
      <c r="G9" s="67">
        <f>G10</f>
        <v>33017.94</v>
      </c>
      <c r="H9" s="79">
        <f>G9/F9*100</f>
        <v>100</v>
      </c>
      <c r="L9" s="64"/>
    </row>
    <row r="10" spans="2:12" s="80" customFormat="1" ht="30" customHeight="1" x14ac:dyDescent="0.3">
      <c r="B10" s="118" t="s">
        <v>165</v>
      </c>
      <c r="C10" s="119"/>
      <c r="D10" s="120"/>
      <c r="E10" s="71" t="s">
        <v>192</v>
      </c>
      <c r="F10" s="67">
        <f t="shared" ref="F10:G11" si="0">F11</f>
        <v>33017.94</v>
      </c>
      <c r="G10" s="67">
        <f t="shared" si="0"/>
        <v>33017.94</v>
      </c>
      <c r="H10" s="79">
        <f t="shared" ref="H10:H30" si="1">G10/F10*100</f>
        <v>100</v>
      </c>
      <c r="L10" s="64"/>
    </row>
    <row r="11" spans="2:12" s="64" customFormat="1" ht="30" customHeight="1" x14ac:dyDescent="0.3">
      <c r="B11" s="129" t="s">
        <v>204</v>
      </c>
      <c r="C11" s="130"/>
      <c r="D11" s="131"/>
      <c r="E11" s="72" t="s">
        <v>159</v>
      </c>
      <c r="F11" s="65">
        <f t="shared" si="0"/>
        <v>33017.94</v>
      </c>
      <c r="G11" s="65">
        <f t="shared" si="0"/>
        <v>33017.94</v>
      </c>
      <c r="H11" s="66">
        <f t="shared" si="1"/>
        <v>100</v>
      </c>
    </row>
    <row r="12" spans="2:12" s="64" customFormat="1" ht="30" customHeight="1" x14ac:dyDescent="0.3">
      <c r="B12" s="126">
        <v>3</v>
      </c>
      <c r="C12" s="127"/>
      <c r="D12" s="128"/>
      <c r="E12" s="74" t="s">
        <v>4</v>
      </c>
      <c r="F12" s="65">
        <f t="shared" ref="F12:G12" si="2">SUM(F13)</f>
        <v>33017.94</v>
      </c>
      <c r="G12" s="65">
        <f t="shared" si="2"/>
        <v>33017.94</v>
      </c>
      <c r="H12" s="66">
        <f t="shared" si="1"/>
        <v>100</v>
      </c>
    </row>
    <row r="13" spans="2:12" s="64" customFormat="1" ht="30" customHeight="1" x14ac:dyDescent="0.3">
      <c r="B13" s="132">
        <v>32</v>
      </c>
      <c r="C13" s="133"/>
      <c r="D13" s="134"/>
      <c r="E13" s="74" t="s">
        <v>13</v>
      </c>
      <c r="F13" s="66">
        <v>33017.94</v>
      </c>
      <c r="G13" s="66">
        <v>33017.94</v>
      </c>
      <c r="H13" s="66">
        <f t="shared" si="1"/>
        <v>100</v>
      </c>
    </row>
    <row r="14" spans="2:12" s="36" customFormat="1" ht="25.5" customHeight="1" x14ac:dyDescent="0.3">
      <c r="B14" s="118" t="s">
        <v>166</v>
      </c>
      <c r="C14" s="119"/>
      <c r="D14" s="120"/>
      <c r="E14" s="71" t="s">
        <v>193</v>
      </c>
      <c r="F14" s="68">
        <f>SUM(F15,F20,F25,F47,F55,F62,F66,)</f>
        <v>5401397.0600000005</v>
      </c>
      <c r="G14" s="87">
        <f>SUM(G15,G20,G25,G47,G55,G62,G66,)</f>
        <v>5627649.5199999996</v>
      </c>
      <c r="H14" s="79">
        <f t="shared" si="1"/>
        <v>104.18877667178941</v>
      </c>
    </row>
    <row r="15" spans="2:12" s="36" customFormat="1" ht="27.75" customHeight="1" x14ac:dyDescent="0.3">
      <c r="B15" s="118" t="s">
        <v>190</v>
      </c>
      <c r="C15" s="119"/>
      <c r="D15" s="120"/>
      <c r="E15" s="71" t="s">
        <v>205</v>
      </c>
      <c r="F15" s="68">
        <f>F16</f>
        <v>25881</v>
      </c>
      <c r="G15" s="68">
        <f>G16</f>
        <v>25881</v>
      </c>
      <c r="H15" s="79">
        <f t="shared" si="1"/>
        <v>100</v>
      </c>
    </row>
    <row r="16" spans="2:12" ht="26.25" customHeight="1" x14ac:dyDescent="0.3">
      <c r="B16" s="129" t="s">
        <v>206</v>
      </c>
      <c r="C16" s="130"/>
      <c r="D16" s="131"/>
      <c r="E16" s="72" t="s">
        <v>160</v>
      </c>
      <c r="F16" s="69">
        <f t="shared" ref="F16" si="3">F17</f>
        <v>25881</v>
      </c>
      <c r="G16" s="69">
        <f>G17</f>
        <v>25881</v>
      </c>
      <c r="H16" s="66">
        <f t="shared" si="1"/>
        <v>100</v>
      </c>
    </row>
    <row r="17" spans="2:8" ht="24.75" customHeight="1" x14ac:dyDescent="0.3">
      <c r="B17" s="126">
        <v>3</v>
      </c>
      <c r="C17" s="127"/>
      <c r="D17" s="128"/>
      <c r="E17" s="74" t="s">
        <v>4</v>
      </c>
      <c r="F17" s="69">
        <f>SUM(F18+F19)</f>
        <v>25881</v>
      </c>
      <c r="G17" s="69">
        <f>SUM(G18+G19)</f>
        <v>25881</v>
      </c>
      <c r="H17" s="66">
        <f t="shared" si="1"/>
        <v>100</v>
      </c>
    </row>
    <row r="18" spans="2:8" ht="25.5" customHeight="1" x14ac:dyDescent="0.3">
      <c r="B18" s="132">
        <v>31</v>
      </c>
      <c r="C18" s="133"/>
      <c r="D18" s="134"/>
      <c r="E18" s="74" t="s">
        <v>5</v>
      </c>
      <c r="F18" s="69">
        <v>18581</v>
      </c>
      <c r="G18" s="69">
        <v>18581</v>
      </c>
      <c r="H18" s="66">
        <f>G18/F18*100</f>
        <v>100</v>
      </c>
    </row>
    <row r="19" spans="2:8" ht="25.5" customHeight="1" x14ac:dyDescent="0.3">
      <c r="B19" s="81">
        <v>32</v>
      </c>
      <c r="C19" s="82"/>
      <c r="D19" s="83"/>
      <c r="E19" s="74" t="s">
        <v>13</v>
      </c>
      <c r="F19" s="69">
        <v>7300</v>
      </c>
      <c r="G19" s="69">
        <v>7300</v>
      </c>
      <c r="H19" s="66">
        <f>G19/F19*100</f>
        <v>100</v>
      </c>
    </row>
    <row r="20" spans="2:8" s="36" customFormat="1" ht="22.5" customHeight="1" x14ac:dyDescent="0.3">
      <c r="B20" s="118" t="s">
        <v>167</v>
      </c>
      <c r="C20" s="119"/>
      <c r="D20" s="120"/>
      <c r="E20" s="71" t="s">
        <v>161</v>
      </c>
      <c r="F20" s="68">
        <f t="shared" ref="F20:G21" si="4">F21</f>
        <v>2896535.06</v>
      </c>
      <c r="G20" s="68">
        <f t="shared" si="4"/>
        <v>2625415.6100000003</v>
      </c>
      <c r="H20" s="79">
        <f t="shared" si="1"/>
        <v>90.639869900280104</v>
      </c>
    </row>
    <row r="21" spans="2:8" ht="18.75" customHeight="1" x14ac:dyDescent="0.3">
      <c r="B21" s="129" t="s">
        <v>207</v>
      </c>
      <c r="C21" s="130"/>
      <c r="D21" s="131"/>
      <c r="E21" s="72" t="s">
        <v>208</v>
      </c>
      <c r="F21" s="69">
        <f t="shared" si="4"/>
        <v>2896535.06</v>
      </c>
      <c r="G21" s="69">
        <f t="shared" si="4"/>
        <v>2625415.6100000003</v>
      </c>
      <c r="H21" s="66">
        <f t="shared" si="1"/>
        <v>90.639869900280104</v>
      </c>
    </row>
    <row r="22" spans="2:8" ht="21" customHeight="1" x14ac:dyDescent="0.3">
      <c r="B22" s="126">
        <v>3</v>
      </c>
      <c r="C22" s="127"/>
      <c r="D22" s="128"/>
      <c r="E22" s="74" t="s">
        <v>4</v>
      </c>
      <c r="F22" s="69">
        <f>SUM(F23,F24)</f>
        <v>2896535.06</v>
      </c>
      <c r="G22" s="69">
        <f>SUM(G23,G24)</f>
        <v>2625415.6100000003</v>
      </c>
      <c r="H22" s="66">
        <f t="shared" si="1"/>
        <v>90.639869900280104</v>
      </c>
    </row>
    <row r="23" spans="2:8" ht="20.25" customHeight="1" x14ac:dyDescent="0.3">
      <c r="B23" s="132">
        <v>31</v>
      </c>
      <c r="C23" s="133"/>
      <c r="D23" s="134"/>
      <c r="E23" s="74" t="s">
        <v>5</v>
      </c>
      <c r="F23" s="69">
        <v>2260315.4</v>
      </c>
      <c r="G23" s="69">
        <v>2205180.4700000002</v>
      </c>
      <c r="H23" s="66">
        <f t="shared" si="1"/>
        <v>97.560741744271624</v>
      </c>
    </row>
    <row r="24" spans="2:8" ht="25.5" customHeight="1" x14ac:dyDescent="0.3">
      <c r="B24" s="132">
        <v>32</v>
      </c>
      <c r="C24" s="133"/>
      <c r="D24" s="134"/>
      <c r="E24" s="74" t="s">
        <v>13</v>
      </c>
      <c r="F24" s="69">
        <v>636219.66</v>
      </c>
      <c r="G24" s="69">
        <v>420235.14</v>
      </c>
      <c r="H24" s="66">
        <f t="shared" si="1"/>
        <v>66.051894718248732</v>
      </c>
    </row>
    <row r="25" spans="2:8" s="36" customFormat="1" ht="21" customHeight="1" x14ac:dyDescent="0.3">
      <c r="B25" s="118" t="s">
        <v>168</v>
      </c>
      <c r="C25" s="119"/>
      <c r="D25" s="120"/>
      <c r="E25" s="71" t="s">
        <v>170</v>
      </c>
      <c r="F25" s="68">
        <f>F26+F35+F38+F41+F44</f>
        <v>1995060</v>
      </c>
      <c r="G25" s="68">
        <f>G26+G35+G38+G41+G44</f>
        <v>2484896.15</v>
      </c>
      <c r="H25" s="79">
        <f t="shared" si="1"/>
        <v>124.55245205657974</v>
      </c>
    </row>
    <row r="26" spans="2:8" ht="25.5" customHeight="1" x14ac:dyDescent="0.3">
      <c r="B26" s="129" t="s">
        <v>209</v>
      </c>
      <c r="C26" s="130"/>
      <c r="D26" s="131"/>
      <c r="E26" s="72" t="s">
        <v>210</v>
      </c>
      <c r="F26" s="69">
        <f>F27+F31</f>
        <v>1759400</v>
      </c>
      <c r="G26" s="69">
        <f>G27+G31</f>
        <v>1806522.27</v>
      </c>
      <c r="H26" s="66">
        <f t="shared" si="1"/>
        <v>102.67831476639763</v>
      </c>
    </row>
    <row r="27" spans="2:8" ht="21" customHeight="1" x14ac:dyDescent="0.3">
      <c r="B27" s="126">
        <v>3</v>
      </c>
      <c r="C27" s="127"/>
      <c r="D27" s="128"/>
      <c r="E27" s="74" t="s">
        <v>4</v>
      </c>
      <c r="F27" s="69">
        <f t="shared" ref="F27" si="5">SUM(F28,F29,F30)</f>
        <v>1719766</v>
      </c>
      <c r="G27" s="69">
        <f>SUM(G28,G29,G30)</f>
        <v>1769477.14</v>
      </c>
      <c r="H27" s="66">
        <f t="shared" si="1"/>
        <v>102.8905758108952</v>
      </c>
    </row>
    <row r="28" spans="2:8" ht="20.25" customHeight="1" x14ac:dyDescent="0.3">
      <c r="B28" s="132">
        <v>31</v>
      </c>
      <c r="C28" s="133"/>
      <c r="D28" s="134"/>
      <c r="E28" s="74" t="s">
        <v>5</v>
      </c>
      <c r="F28" s="69">
        <v>1250916</v>
      </c>
      <c r="G28" s="69">
        <v>1264321.17</v>
      </c>
      <c r="H28" s="66">
        <f t="shared" si="1"/>
        <v>101.07162831077386</v>
      </c>
    </row>
    <row r="29" spans="2:8" ht="21" customHeight="1" x14ac:dyDescent="0.3">
      <c r="B29" s="132">
        <v>32</v>
      </c>
      <c r="C29" s="133"/>
      <c r="D29" s="134"/>
      <c r="E29" s="74" t="s">
        <v>13</v>
      </c>
      <c r="F29" s="69">
        <v>463850</v>
      </c>
      <c r="G29" s="69">
        <v>499602.45</v>
      </c>
      <c r="H29" s="66">
        <f t="shared" si="1"/>
        <v>107.70776112967555</v>
      </c>
    </row>
    <row r="30" spans="2:8" ht="21.75" customHeight="1" x14ac:dyDescent="0.3">
      <c r="B30" s="132">
        <v>34</v>
      </c>
      <c r="C30" s="133"/>
      <c r="D30" s="134"/>
      <c r="E30" s="74" t="s">
        <v>121</v>
      </c>
      <c r="F30" s="69">
        <v>5000</v>
      </c>
      <c r="G30" s="69">
        <v>5553.52</v>
      </c>
      <c r="H30" s="66">
        <f t="shared" si="1"/>
        <v>111.07040000000001</v>
      </c>
    </row>
    <row r="31" spans="2:8" ht="25.5" customHeight="1" x14ac:dyDescent="0.3">
      <c r="B31" s="73">
        <v>4</v>
      </c>
      <c r="C31" s="82"/>
      <c r="D31" s="83"/>
      <c r="E31" s="74" t="s">
        <v>6</v>
      </c>
      <c r="F31" s="69">
        <f>SUM(F32:F34)</f>
        <v>39634</v>
      </c>
      <c r="G31" s="69">
        <f t="shared" ref="G31" si="6">SUM(G33,G34)</f>
        <v>37045.130000000005</v>
      </c>
      <c r="H31" s="66">
        <f>G31/F31*100</f>
        <v>93.468057728213154</v>
      </c>
    </row>
    <row r="32" spans="2:8" ht="25.5" customHeight="1" x14ac:dyDescent="0.3">
      <c r="B32" s="132">
        <v>41</v>
      </c>
      <c r="C32" s="133"/>
      <c r="D32" s="134"/>
      <c r="E32" s="74" t="s">
        <v>212</v>
      </c>
      <c r="F32" s="69">
        <v>500</v>
      </c>
      <c r="G32" s="69"/>
      <c r="H32" s="66"/>
    </row>
    <row r="33" spans="2:8" ht="26.4" x14ac:dyDescent="0.3">
      <c r="B33" s="132">
        <v>42</v>
      </c>
      <c r="C33" s="133"/>
      <c r="D33" s="134"/>
      <c r="E33" s="74" t="s">
        <v>126</v>
      </c>
      <c r="F33" s="69">
        <v>30840</v>
      </c>
      <c r="G33" s="69">
        <v>28752.04</v>
      </c>
      <c r="H33" s="66">
        <f>G33/F33*100</f>
        <v>93.229701686121928</v>
      </c>
    </row>
    <row r="34" spans="2:8" ht="26.4" x14ac:dyDescent="0.3">
      <c r="B34" s="132">
        <v>45</v>
      </c>
      <c r="C34" s="133"/>
      <c r="D34" s="134"/>
      <c r="E34" s="74" t="s">
        <v>138</v>
      </c>
      <c r="F34" s="69">
        <v>8294</v>
      </c>
      <c r="G34" s="69">
        <v>8293.09</v>
      </c>
      <c r="H34" s="66">
        <f>G34/F34*100</f>
        <v>99.989028213166137</v>
      </c>
    </row>
    <row r="35" spans="2:8" ht="21" customHeight="1" x14ac:dyDescent="0.3">
      <c r="B35" s="129" t="s">
        <v>207</v>
      </c>
      <c r="C35" s="130"/>
      <c r="D35" s="131"/>
      <c r="E35" s="72" t="s">
        <v>208</v>
      </c>
      <c r="F35" s="69">
        <f>F36</f>
        <v>220000</v>
      </c>
      <c r="G35" s="69">
        <f t="shared" ref="G35" si="7">G36</f>
        <v>201937.76</v>
      </c>
      <c r="H35" s="66">
        <f>G35/F35*100</f>
        <v>91.789890909090914</v>
      </c>
    </row>
    <row r="36" spans="2:8" ht="21.75" customHeight="1" x14ac:dyDescent="0.3">
      <c r="B36" s="126">
        <v>3</v>
      </c>
      <c r="C36" s="127"/>
      <c r="D36" s="128"/>
      <c r="E36" s="74" t="s">
        <v>4</v>
      </c>
      <c r="F36" s="69">
        <f>F37</f>
        <v>220000</v>
      </c>
      <c r="G36" s="69">
        <f>SUM(G37)</f>
        <v>201937.76</v>
      </c>
      <c r="H36" s="66">
        <f>G36/F36*100</f>
        <v>91.789890909090914</v>
      </c>
    </row>
    <row r="37" spans="2:8" ht="21" customHeight="1" x14ac:dyDescent="0.3">
      <c r="B37" s="132">
        <v>31</v>
      </c>
      <c r="C37" s="133"/>
      <c r="D37" s="134"/>
      <c r="E37" s="74" t="s">
        <v>5</v>
      </c>
      <c r="F37" s="69">
        <v>220000</v>
      </c>
      <c r="G37" s="69">
        <v>201937.76</v>
      </c>
      <c r="H37" s="66">
        <f>G37/F37*100</f>
        <v>91.789890909090914</v>
      </c>
    </row>
    <row r="38" spans="2:8" ht="21.75" customHeight="1" x14ac:dyDescent="0.3">
      <c r="B38" s="129" t="s">
        <v>213</v>
      </c>
      <c r="C38" s="130"/>
      <c r="D38" s="131"/>
      <c r="E38" s="72" t="s">
        <v>214</v>
      </c>
      <c r="F38" s="69"/>
      <c r="G38" s="69">
        <f t="shared" ref="G38" si="8">G39</f>
        <v>461352.55</v>
      </c>
      <c r="H38" s="66"/>
    </row>
    <row r="39" spans="2:8" ht="20.25" customHeight="1" x14ac:dyDescent="0.3">
      <c r="B39" s="73">
        <v>3</v>
      </c>
      <c r="C39" s="82"/>
      <c r="D39" s="83"/>
      <c r="E39" s="74" t="s">
        <v>4</v>
      </c>
      <c r="F39" s="69"/>
      <c r="G39" s="69">
        <f t="shared" ref="G39" si="9">SUM(G40)</f>
        <v>461352.55</v>
      </c>
      <c r="H39" s="66"/>
    </row>
    <row r="40" spans="2:8" ht="21.6" customHeight="1" x14ac:dyDescent="0.3">
      <c r="B40" s="132">
        <v>32</v>
      </c>
      <c r="C40" s="133"/>
      <c r="D40" s="134"/>
      <c r="E40" s="74" t="s">
        <v>13</v>
      </c>
      <c r="F40" s="69"/>
      <c r="G40" s="69">
        <v>461352.55</v>
      </c>
      <c r="H40" s="66"/>
    </row>
    <row r="41" spans="2:8" ht="20.25" customHeight="1" x14ac:dyDescent="0.3">
      <c r="B41" s="129" t="s">
        <v>215</v>
      </c>
      <c r="C41" s="130"/>
      <c r="D41" s="131"/>
      <c r="E41" s="74" t="s">
        <v>211</v>
      </c>
      <c r="F41" s="69">
        <f>F42</f>
        <v>500</v>
      </c>
      <c r="G41" s="69"/>
      <c r="H41" s="66"/>
    </row>
    <row r="42" spans="2:8" ht="20.25" customHeight="1" x14ac:dyDescent="0.3">
      <c r="B42" s="81">
        <v>3</v>
      </c>
      <c r="C42" s="82"/>
      <c r="D42" s="83"/>
      <c r="E42" s="74" t="s">
        <v>4</v>
      </c>
      <c r="F42" s="69">
        <f>F43</f>
        <v>500</v>
      </c>
      <c r="G42" s="69"/>
      <c r="H42" s="66"/>
    </row>
    <row r="43" spans="2:8" ht="20.25" customHeight="1" x14ac:dyDescent="0.3">
      <c r="B43" s="75">
        <v>32</v>
      </c>
      <c r="C43" s="82"/>
      <c r="D43" s="83"/>
      <c r="E43" s="74" t="s">
        <v>13</v>
      </c>
      <c r="F43" s="69">
        <v>500</v>
      </c>
      <c r="G43" s="69"/>
      <c r="H43" s="66"/>
    </row>
    <row r="44" spans="2:8" ht="22.5" customHeight="1" x14ac:dyDescent="0.3">
      <c r="B44" s="129" t="s">
        <v>216</v>
      </c>
      <c r="C44" s="130"/>
      <c r="D44" s="131"/>
      <c r="E44" s="72" t="s">
        <v>162</v>
      </c>
      <c r="F44" s="69">
        <f>F45</f>
        <v>15160</v>
      </c>
      <c r="G44" s="69">
        <f>G45</f>
        <v>15083.57</v>
      </c>
      <c r="H44" s="66">
        <f t="shared" ref="H44:H58" si="10">G44/F44*100</f>
        <v>99.495844327176769</v>
      </c>
    </row>
    <row r="45" spans="2:8" ht="21" customHeight="1" x14ac:dyDescent="0.3">
      <c r="B45" s="126">
        <v>4</v>
      </c>
      <c r="C45" s="127"/>
      <c r="D45" s="128"/>
      <c r="E45" s="74" t="s">
        <v>6</v>
      </c>
      <c r="F45" s="69">
        <f>SUM(F46)</f>
        <v>15160</v>
      </c>
      <c r="G45" s="69">
        <v>15083.57</v>
      </c>
      <c r="H45" s="66">
        <f t="shared" si="10"/>
        <v>99.495844327176769</v>
      </c>
    </row>
    <row r="46" spans="2:8" ht="21" customHeight="1" x14ac:dyDescent="0.3">
      <c r="B46" s="132">
        <v>42</v>
      </c>
      <c r="C46" s="133"/>
      <c r="D46" s="134"/>
      <c r="E46" s="74" t="s">
        <v>126</v>
      </c>
      <c r="F46" s="69">
        <v>15160</v>
      </c>
      <c r="G46" s="69">
        <v>15083.57</v>
      </c>
      <c r="H46" s="66">
        <f t="shared" si="10"/>
        <v>99.495844327176769</v>
      </c>
    </row>
    <row r="47" spans="2:8" s="36" customFormat="1" ht="30" customHeight="1" x14ac:dyDescent="0.3">
      <c r="B47" s="118" t="s">
        <v>169</v>
      </c>
      <c r="C47" s="119"/>
      <c r="D47" s="120"/>
      <c r="E47" s="71" t="s">
        <v>163</v>
      </c>
      <c r="F47" s="68">
        <f>F48+F52</f>
        <v>67000</v>
      </c>
      <c r="G47" s="68">
        <f>G48+G52</f>
        <v>74535.759999999995</v>
      </c>
      <c r="H47" s="79">
        <f t="shared" si="10"/>
        <v>111.24740298507463</v>
      </c>
    </row>
    <row r="48" spans="2:8" ht="21.75" customHeight="1" x14ac:dyDescent="0.3">
      <c r="B48" s="129" t="s">
        <v>213</v>
      </c>
      <c r="C48" s="130"/>
      <c r="D48" s="131"/>
      <c r="E48" s="72" t="s">
        <v>214</v>
      </c>
      <c r="F48" s="69">
        <f>F49</f>
        <v>41000</v>
      </c>
      <c r="G48" s="69">
        <f>G49</f>
        <v>44113.67</v>
      </c>
      <c r="H48" s="66">
        <f t="shared" si="10"/>
        <v>107.59431707317073</v>
      </c>
    </row>
    <row r="49" spans="2:8" ht="22.5" customHeight="1" x14ac:dyDescent="0.3">
      <c r="B49" s="126">
        <v>3</v>
      </c>
      <c r="C49" s="127"/>
      <c r="D49" s="128"/>
      <c r="E49" s="74" t="s">
        <v>4</v>
      </c>
      <c r="F49" s="69">
        <f t="shared" ref="F49:G49" si="11">SUM(F50,F51)</f>
        <v>41000</v>
      </c>
      <c r="G49" s="69">
        <f t="shared" si="11"/>
        <v>44113.67</v>
      </c>
      <c r="H49" s="66">
        <f t="shared" si="10"/>
        <v>107.59431707317073</v>
      </c>
    </row>
    <row r="50" spans="2:8" ht="21" customHeight="1" x14ac:dyDescent="0.3">
      <c r="B50" s="132">
        <v>31</v>
      </c>
      <c r="C50" s="133"/>
      <c r="D50" s="134"/>
      <c r="E50" s="74" t="s">
        <v>5</v>
      </c>
      <c r="F50" s="69">
        <v>20887.599999999999</v>
      </c>
      <c r="G50" s="69">
        <v>24904.65</v>
      </c>
      <c r="H50" s="66">
        <f t="shared" si="10"/>
        <v>119.2317451502327</v>
      </c>
    </row>
    <row r="51" spans="2:8" ht="20.25" customHeight="1" x14ac:dyDescent="0.3">
      <c r="B51" s="132">
        <v>32</v>
      </c>
      <c r="C51" s="133"/>
      <c r="D51" s="134"/>
      <c r="E51" s="74" t="s">
        <v>13</v>
      </c>
      <c r="F51" s="69">
        <v>20112.400000000001</v>
      </c>
      <c r="G51" s="69">
        <v>19209.02</v>
      </c>
      <c r="H51" s="66">
        <f t="shared" si="10"/>
        <v>95.508343111712165</v>
      </c>
    </row>
    <row r="52" spans="2:8" ht="20.25" customHeight="1" x14ac:dyDescent="0.3">
      <c r="B52" s="129" t="s">
        <v>217</v>
      </c>
      <c r="C52" s="130"/>
      <c r="D52" s="131"/>
      <c r="E52" s="72" t="s">
        <v>218</v>
      </c>
      <c r="F52" s="69">
        <f>F53</f>
        <v>26000</v>
      </c>
      <c r="G52" s="69">
        <f>G53</f>
        <v>30422.09</v>
      </c>
      <c r="H52" s="66">
        <f t="shared" si="10"/>
        <v>117.00803846153846</v>
      </c>
    </row>
    <row r="53" spans="2:8" ht="20.25" customHeight="1" x14ac:dyDescent="0.3">
      <c r="B53" s="73">
        <v>3</v>
      </c>
      <c r="C53" s="82"/>
      <c r="D53" s="83"/>
      <c r="E53" s="74" t="s">
        <v>4</v>
      </c>
      <c r="F53" s="69">
        <f>F54</f>
        <v>26000</v>
      </c>
      <c r="G53" s="69">
        <f>G54</f>
        <v>30422.09</v>
      </c>
      <c r="H53" s="66">
        <f t="shared" si="10"/>
        <v>117.00803846153846</v>
      </c>
    </row>
    <row r="54" spans="2:8" ht="20.25" customHeight="1" x14ac:dyDescent="0.3">
      <c r="B54" s="81">
        <v>31</v>
      </c>
      <c r="C54" s="82"/>
      <c r="D54" s="83"/>
      <c r="E54" s="74" t="s">
        <v>5</v>
      </c>
      <c r="F54" s="69">
        <v>26000</v>
      </c>
      <c r="G54" s="69">
        <v>30422.09</v>
      </c>
      <c r="H54" s="66">
        <f t="shared" si="10"/>
        <v>117.00803846153846</v>
      </c>
    </row>
    <row r="55" spans="2:8" s="36" customFormat="1" ht="39.6" x14ac:dyDescent="0.3">
      <c r="B55" s="118" t="s">
        <v>219</v>
      </c>
      <c r="C55" s="119"/>
      <c r="D55" s="120"/>
      <c r="E55" s="71" t="s">
        <v>223</v>
      </c>
      <c r="F55" s="68">
        <f>F59+F56</f>
        <v>178921</v>
      </c>
      <c r="G55" s="68">
        <f>G59+G56</f>
        <v>178921</v>
      </c>
      <c r="H55" s="79">
        <f>G55/F55*100</f>
        <v>100</v>
      </c>
    </row>
    <row r="56" spans="2:8" ht="21" customHeight="1" x14ac:dyDescent="0.3">
      <c r="B56" s="129" t="s">
        <v>206</v>
      </c>
      <c r="C56" s="130"/>
      <c r="D56" s="131"/>
      <c r="E56" s="72" t="s">
        <v>160</v>
      </c>
      <c r="F56" s="69">
        <f>F57</f>
        <v>68921</v>
      </c>
      <c r="G56" s="69">
        <f>G58</f>
        <v>68921</v>
      </c>
      <c r="H56" s="66">
        <f t="shared" si="10"/>
        <v>100</v>
      </c>
    </row>
    <row r="57" spans="2:8" ht="21" customHeight="1" x14ac:dyDescent="0.3">
      <c r="B57" s="73">
        <v>4</v>
      </c>
      <c r="C57" s="70"/>
      <c r="D57" s="71"/>
      <c r="E57" s="74" t="s">
        <v>6</v>
      </c>
      <c r="F57" s="69">
        <f>F58</f>
        <v>68921</v>
      </c>
      <c r="G57" s="69">
        <f>G58</f>
        <v>68921</v>
      </c>
      <c r="H57" s="66">
        <f t="shared" ref="H57" si="12">G57/F57*100</f>
        <v>100</v>
      </c>
    </row>
    <row r="58" spans="2:8" ht="21" customHeight="1" x14ac:dyDescent="0.3">
      <c r="B58" s="75">
        <v>45</v>
      </c>
      <c r="C58" s="70"/>
      <c r="D58" s="71"/>
      <c r="E58" s="74" t="s">
        <v>138</v>
      </c>
      <c r="F58" s="69">
        <v>68921</v>
      </c>
      <c r="G58" s="69">
        <v>68921</v>
      </c>
      <c r="H58" s="66">
        <f t="shared" si="10"/>
        <v>100</v>
      </c>
    </row>
    <row r="59" spans="2:8" ht="21" customHeight="1" x14ac:dyDescent="0.3">
      <c r="B59" s="129" t="s">
        <v>213</v>
      </c>
      <c r="C59" s="119"/>
      <c r="D59" s="120"/>
      <c r="E59" s="72" t="s">
        <v>214</v>
      </c>
      <c r="F59" s="69">
        <f>F60</f>
        <v>110000</v>
      </c>
      <c r="G59" s="69">
        <f>G60</f>
        <v>110000</v>
      </c>
      <c r="H59" s="66">
        <f t="shared" ref="H59:H69" si="13">G59/F59*100</f>
        <v>100</v>
      </c>
    </row>
    <row r="60" spans="2:8" ht="21" customHeight="1" x14ac:dyDescent="0.3">
      <c r="B60" s="129">
        <v>4</v>
      </c>
      <c r="C60" s="130"/>
      <c r="D60" s="131"/>
      <c r="E60" s="74" t="s">
        <v>6</v>
      </c>
      <c r="F60" s="69">
        <f>SUM(F61:F61)</f>
        <v>110000</v>
      </c>
      <c r="G60" s="69">
        <f>SUM(G61:G61)</f>
        <v>110000</v>
      </c>
      <c r="H60" s="66">
        <f t="shared" si="13"/>
        <v>100</v>
      </c>
    </row>
    <row r="61" spans="2:8" ht="21" customHeight="1" x14ac:dyDescent="0.3">
      <c r="B61" s="126">
        <v>45</v>
      </c>
      <c r="C61" s="127"/>
      <c r="D61" s="128"/>
      <c r="E61" s="74" t="s">
        <v>138</v>
      </c>
      <c r="F61" s="69">
        <v>110000</v>
      </c>
      <c r="G61" s="69">
        <v>110000</v>
      </c>
      <c r="H61" s="66">
        <f t="shared" si="13"/>
        <v>100</v>
      </c>
    </row>
    <row r="62" spans="2:8" ht="21" customHeight="1" x14ac:dyDescent="0.3">
      <c r="B62" s="118" t="s">
        <v>220</v>
      </c>
      <c r="C62" s="119"/>
      <c r="D62" s="120"/>
      <c r="E62" s="71" t="s">
        <v>195</v>
      </c>
      <c r="F62" s="68">
        <f t="shared" ref="F62:G63" si="14">F63</f>
        <v>200000</v>
      </c>
      <c r="G62" s="68">
        <f t="shared" si="14"/>
        <v>200000</v>
      </c>
      <c r="H62" s="66">
        <f t="shared" si="13"/>
        <v>100</v>
      </c>
    </row>
    <row r="63" spans="2:8" ht="21" customHeight="1" x14ac:dyDescent="0.3">
      <c r="B63" s="129" t="s">
        <v>206</v>
      </c>
      <c r="C63" s="130"/>
      <c r="D63" s="131"/>
      <c r="E63" s="72" t="s">
        <v>160</v>
      </c>
      <c r="F63" s="69">
        <f t="shared" si="14"/>
        <v>200000</v>
      </c>
      <c r="G63" s="69">
        <f t="shared" si="14"/>
        <v>200000</v>
      </c>
      <c r="H63" s="66">
        <f t="shared" si="13"/>
        <v>100</v>
      </c>
    </row>
    <row r="64" spans="2:8" ht="21" customHeight="1" x14ac:dyDescent="0.3">
      <c r="B64" s="126">
        <v>3</v>
      </c>
      <c r="C64" s="127"/>
      <c r="D64" s="128"/>
      <c r="E64" s="74" t="s">
        <v>4</v>
      </c>
      <c r="F64" s="69">
        <f t="shared" ref="F64:G64" si="15">SUM(F65)</f>
        <v>200000</v>
      </c>
      <c r="G64" s="69">
        <f t="shared" si="15"/>
        <v>200000</v>
      </c>
      <c r="H64" s="66">
        <f t="shared" si="13"/>
        <v>100</v>
      </c>
    </row>
    <row r="65" spans="2:8" ht="21" customHeight="1" x14ac:dyDescent="0.3">
      <c r="B65" s="132">
        <v>32</v>
      </c>
      <c r="C65" s="133"/>
      <c r="D65" s="134"/>
      <c r="E65" s="74" t="s">
        <v>13</v>
      </c>
      <c r="F65" s="69">
        <v>200000</v>
      </c>
      <c r="G65" s="69">
        <v>200000</v>
      </c>
      <c r="H65" s="66">
        <f t="shared" si="13"/>
        <v>100</v>
      </c>
    </row>
    <row r="66" spans="2:8" ht="21.75" customHeight="1" x14ac:dyDescent="0.3">
      <c r="B66" s="118" t="s">
        <v>221</v>
      </c>
      <c r="C66" s="119"/>
      <c r="D66" s="120"/>
      <c r="E66" s="71" t="s">
        <v>222</v>
      </c>
      <c r="F66" s="68">
        <f t="shared" ref="F66:G67" si="16">F67</f>
        <v>38000</v>
      </c>
      <c r="G66" s="68">
        <f t="shared" si="16"/>
        <v>38000</v>
      </c>
      <c r="H66" s="66">
        <f t="shared" si="13"/>
        <v>100</v>
      </c>
    </row>
    <row r="67" spans="2:8" ht="21.75" customHeight="1" x14ac:dyDescent="0.3">
      <c r="B67" s="129" t="s">
        <v>206</v>
      </c>
      <c r="C67" s="130"/>
      <c r="D67" s="131"/>
      <c r="E67" s="72" t="s">
        <v>160</v>
      </c>
      <c r="F67" s="69">
        <f t="shared" si="16"/>
        <v>38000</v>
      </c>
      <c r="G67" s="69">
        <f t="shared" si="16"/>
        <v>38000</v>
      </c>
      <c r="H67" s="66">
        <f t="shared" si="13"/>
        <v>100</v>
      </c>
    </row>
    <row r="68" spans="2:8" ht="21" customHeight="1" x14ac:dyDescent="0.3">
      <c r="B68" s="126">
        <v>3</v>
      </c>
      <c r="C68" s="127"/>
      <c r="D68" s="128"/>
      <c r="E68" s="74" t="s">
        <v>4</v>
      </c>
      <c r="F68" s="69">
        <f t="shared" ref="F68:G68" si="17">SUM(F69)</f>
        <v>38000</v>
      </c>
      <c r="G68" s="69">
        <f t="shared" si="17"/>
        <v>38000</v>
      </c>
      <c r="H68" s="66">
        <f t="shared" si="13"/>
        <v>100</v>
      </c>
    </row>
    <row r="69" spans="2:8" ht="20.25" customHeight="1" x14ac:dyDescent="0.3">
      <c r="B69" s="132">
        <v>31</v>
      </c>
      <c r="C69" s="133"/>
      <c r="D69" s="134"/>
      <c r="E69" s="74" t="s">
        <v>5</v>
      </c>
      <c r="F69" s="69">
        <v>38000</v>
      </c>
      <c r="G69" s="69">
        <v>38000</v>
      </c>
      <c r="H69" s="66">
        <f t="shared" si="13"/>
        <v>100</v>
      </c>
    </row>
    <row r="72" spans="2:8" x14ac:dyDescent="0.3">
      <c r="F72" s="84">
        <f>F9+F14</f>
        <v>5434415.0000000009</v>
      </c>
      <c r="G72" s="84">
        <f>G9+G14</f>
        <v>5660667.46</v>
      </c>
      <c r="H72" s="84"/>
    </row>
  </sheetData>
  <mergeCells count="57">
    <mergeCell ref="B68:D68"/>
    <mergeCell ref="B69:D69"/>
    <mergeCell ref="B32:D32"/>
    <mergeCell ref="B62:D62"/>
    <mergeCell ref="B63:D63"/>
    <mergeCell ref="B64:D64"/>
    <mergeCell ref="B65:D65"/>
    <mergeCell ref="B66:D66"/>
    <mergeCell ref="B67:D67"/>
    <mergeCell ref="B52:D52"/>
    <mergeCell ref="B55:D55"/>
    <mergeCell ref="B56:D56"/>
    <mergeCell ref="B59:D59"/>
    <mergeCell ref="B60:D60"/>
    <mergeCell ref="B61:D61"/>
    <mergeCell ref="B46:D46"/>
    <mergeCell ref="B47:D47"/>
    <mergeCell ref="B48:D48"/>
    <mergeCell ref="B49:D49"/>
    <mergeCell ref="B50:D50"/>
    <mergeCell ref="B51:D51"/>
    <mergeCell ref="B45:D45"/>
    <mergeCell ref="B29:D29"/>
    <mergeCell ref="B30:D30"/>
    <mergeCell ref="B33:D33"/>
    <mergeCell ref="B34:D34"/>
    <mergeCell ref="B35:D35"/>
    <mergeCell ref="B36:D36"/>
    <mergeCell ref="B37:D37"/>
    <mergeCell ref="B38:D38"/>
    <mergeCell ref="B40:D40"/>
    <mergeCell ref="B41:D41"/>
    <mergeCell ref="B44:D44"/>
    <mergeCell ref="B28:D28"/>
    <mergeCell ref="B16:D16"/>
    <mergeCell ref="B17:D17"/>
    <mergeCell ref="B18:D18"/>
    <mergeCell ref="B20:D20"/>
    <mergeCell ref="B21:D21"/>
    <mergeCell ref="B22:D22"/>
    <mergeCell ref="B23:D23"/>
    <mergeCell ref="B24:D24"/>
    <mergeCell ref="B25:D25"/>
    <mergeCell ref="B26:D26"/>
    <mergeCell ref="B27:D27"/>
    <mergeCell ref="B15:D15"/>
    <mergeCell ref="B2:H2"/>
    <mergeCell ref="B4:H4"/>
    <mergeCell ref="B6:E6"/>
    <mergeCell ref="B7:E7"/>
    <mergeCell ref="B8:D8"/>
    <mergeCell ref="B9:D9"/>
    <mergeCell ref="B10:D10"/>
    <mergeCell ref="B11:D11"/>
    <mergeCell ref="B12:D12"/>
    <mergeCell ref="B13:D13"/>
    <mergeCell ref="B14:D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Posebni dio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2026-03-20T07:39:34Z</cp:lastPrinted>
  <dcterms:created xsi:type="dcterms:W3CDTF">2022-08-12T12:51:27Z</dcterms:created>
  <dcterms:modified xsi:type="dcterms:W3CDTF">2026-03-26T12:42:25Z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